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22035" windowHeight="141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A12" i="1"/>
  <c r="BB12"/>
  <c r="BC12"/>
  <c r="BA37"/>
  <c r="BB37"/>
  <c r="BC37"/>
  <c r="Q72"/>
  <c r="Q73" s="1"/>
  <c r="R72"/>
  <c r="R73" s="1"/>
  <c r="AY73"/>
  <c r="AZ73"/>
  <c r="BC3"/>
  <c r="BB3"/>
  <c r="BA3"/>
  <c r="BE72"/>
  <c r="AW72"/>
  <c r="AW73" s="1"/>
  <c r="AV72"/>
  <c r="AV73" s="1"/>
  <c r="AU72"/>
  <c r="AU73" s="1"/>
  <c r="AT72"/>
  <c r="AT73" s="1"/>
  <c r="AS72"/>
  <c r="AS73" s="1"/>
  <c r="AR72"/>
  <c r="AR73" s="1"/>
  <c r="AQ72"/>
  <c r="AQ73" s="1"/>
  <c r="AP72"/>
  <c r="AP73" s="1"/>
  <c r="AO72"/>
  <c r="AO73" s="1"/>
  <c r="AN72"/>
  <c r="AN73" s="1"/>
  <c r="AM72"/>
  <c r="AM73" s="1"/>
  <c r="AL72"/>
  <c r="AL73" s="1"/>
  <c r="AK72"/>
  <c r="AK73" s="1"/>
  <c r="AJ72"/>
  <c r="AJ73" s="1"/>
  <c r="AI72"/>
  <c r="AI73" s="1"/>
  <c r="AH72"/>
  <c r="AH73" s="1"/>
  <c r="AG72"/>
  <c r="AG73" s="1"/>
  <c r="AF72"/>
  <c r="AF73" s="1"/>
  <c r="AE72"/>
  <c r="AE73" s="1"/>
  <c r="AD72"/>
  <c r="AD73" s="1"/>
  <c r="AC72"/>
  <c r="AC73" s="1"/>
  <c r="AB72"/>
  <c r="AB73" s="1"/>
  <c r="AA72"/>
  <c r="AA73" s="1"/>
  <c r="Z72"/>
  <c r="Z73" s="1"/>
  <c r="Y72"/>
  <c r="Y73" s="1"/>
  <c r="X72"/>
  <c r="X73" s="1"/>
  <c r="W72"/>
  <c r="W73" s="1"/>
  <c r="V72"/>
  <c r="V73" s="1"/>
  <c r="U72"/>
  <c r="U73" s="1"/>
  <c r="T72"/>
  <c r="T73" s="1"/>
  <c r="S72"/>
  <c r="S73" s="1"/>
  <c r="P72"/>
  <c r="P73" s="1"/>
  <c r="O72"/>
  <c r="O73" s="1"/>
  <c r="N72"/>
  <c r="N73" s="1"/>
  <c r="M72"/>
  <c r="M73" s="1"/>
  <c r="L72"/>
  <c r="L73" s="1"/>
  <c r="K72"/>
  <c r="K73" s="1"/>
  <c r="J72"/>
  <c r="J73" s="1"/>
  <c r="I72"/>
  <c r="I73" s="1"/>
  <c r="H72"/>
  <c r="H73" s="1"/>
  <c r="G72"/>
  <c r="G73" s="1"/>
  <c r="F72"/>
  <c r="F73" s="1"/>
  <c r="E72"/>
  <c r="E73" s="1"/>
  <c r="D72"/>
  <c r="D73" s="1"/>
  <c r="C72"/>
  <c r="C73" s="1"/>
  <c r="B72"/>
  <c r="B73" s="1"/>
  <c r="BC33"/>
  <c r="BB33"/>
  <c r="BA33"/>
  <c r="AX33"/>
  <c r="BC41"/>
  <c r="BB41"/>
  <c r="BA41"/>
  <c r="AX41"/>
  <c r="BC8"/>
  <c r="BB8"/>
  <c r="BA8"/>
  <c r="AX8"/>
  <c r="BC19"/>
  <c r="BB19"/>
  <c r="BA19"/>
  <c r="BC36"/>
  <c r="BB36"/>
  <c r="BA36"/>
  <c r="AX36"/>
  <c r="BC52"/>
  <c r="BB52"/>
  <c r="BA52"/>
  <c r="AX52"/>
  <c r="BC23"/>
  <c r="BB23"/>
  <c r="BA23"/>
  <c r="BC70"/>
  <c r="BB70"/>
  <c r="BA70"/>
  <c r="BC45"/>
  <c r="BB45"/>
  <c r="BA45"/>
  <c r="BC69"/>
  <c r="BB69"/>
  <c r="BA69"/>
  <c r="AX69"/>
  <c r="BC11"/>
  <c r="BB11"/>
  <c r="BA11"/>
  <c r="BC10"/>
  <c r="BB10"/>
  <c r="BA10"/>
  <c r="BC5"/>
  <c r="BB5"/>
  <c r="BA5"/>
  <c r="AX5"/>
  <c r="BC53"/>
  <c r="BB53"/>
  <c r="BA53"/>
  <c r="BC25"/>
  <c r="BB25"/>
  <c r="BA25"/>
  <c r="AX25"/>
  <c r="BC31"/>
  <c r="BB31"/>
  <c r="BA31"/>
  <c r="BC4"/>
  <c r="BB4"/>
  <c r="BA4"/>
  <c r="BC13"/>
  <c r="BB13"/>
  <c r="BA13"/>
  <c r="BC32"/>
  <c r="BB32"/>
  <c r="BA32"/>
  <c r="AX32"/>
  <c r="BC67"/>
  <c r="BB67"/>
  <c r="BA67"/>
  <c r="AX67"/>
  <c r="BC62"/>
  <c r="BB62"/>
  <c r="BA62"/>
  <c r="AX62"/>
  <c r="BC30"/>
  <c r="BB30"/>
  <c r="BA30"/>
  <c r="BC49"/>
  <c r="BB49"/>
  <c r="BA49"/>
  <c r="AX49"/>
  <c r="BC38"/>
  <c r="BB38"/>
  <c r="BA38"/>
  <c r="BC22"/>
  <c r="BB22"/>
  <c r="BA22"/>
  <c r="AX22"/>
  <c r="BC20"/>
  <c r="BB20"/>
  <c r="BA20"/>
  <c r="BC42"/>
  <c r="BB42"/>
  <c r="BA42"/>
  <c r="BC34"/>
  <c r="BB34"/>
  <c r="BA34"/>
  <c r="BC40"/>
  <c r="BB40"/>
  <c r="BA40"/>
  <c r="AX40"/>
  <c r="BC24"/>
  <c r="BB24"/>
  <c r="BA24"/>
  <c r="AX24"/>
  <c r="BC9"/>
  <c r="BB9"/>
  <c r="BA9"/>
  <c r="AX9"/>
  <c r="BC60"/>
  <c r="BB60"/>
  <c r="BA60"/>
  <c r="BC57"/>
  <c r="BB57"/>
  <c r="BA57"/>
  <c r="BC27"/>
  <c r="BB27"/>
  <c r="BA27"/>
  <c r="AX27"/>
  <c r="BC58"/>
  <c r="BB58"/>
  <c r="BA58"/>
  <c r="AX58"/>
  <c r="BC44"/>
  <c r="BB44"/>
  <c r="BA44"/>
  <c r="BC21"/>
  <c r="BB21"/>
  <c r="BA21"/>
  <c r="BC18"/>
  <c r="BB18"/>
  <c r="BA18"/>
  <c r="BC15"/>
  <c r="BB15"/>
  <c r="BA15"/>
  <c r="AX15"/>
  <c r="BC29"/>
  <c r="BB29"/>
  <c r="BA29"/>
  <c r="AX29"/>
  <c r="BC65"/>
  <c r="BB65"/>
  <c r="BA65"/>
  <c r="AX65"/>
  <c r="BC35"/>
  <c r="BB35"/>
  <c r="BA35"/>
  <c r="BC6"/>
  <c r="BB6"/>
  <c r="BA6"/>
  <c r="BC64"/>
  <c r="BB64"/>
  <c r="BA64"/>
  <c r="BC48"/>
  <c r="BB48"/>
  <c r="BA48"/>
  <c r="BC66"/>
  <c r="BB66"/>
  <c r="BA66"/>
  <c r="AX66"/>
  <c r="BC17"/>
  <c r="BB17"/>
  <c r="BA17"/>
  <c r="AX17"/>
  <c r="BC68"/>
  <c r="BB68"/>
  <c r="BA68"/>
  <c r="BC16"/>
  <c r="BB16"/>
  <c r="BA16"/>
  <c r="BC51"/>
  <c r="BB51"/>
  <c r="BA51"/>
  <c r="AX51"/>
  <c r="BC39"/>
  <c r="BB39"/>
  <c r="BA39"/>
  <c r="AX39"/>
  <c r="BC56"/>
  <c r="BB56"/>
  <c r="BA56"/>
  <c r="BC26"/>
  <c r="BB26"/>
  <c r="BA26"/>
  <c r="BC63"/>
  <c r="BB63"/>
  <c r="BA63"/>
  <c r="AX63"/>
  <c r="BC50"/>
  <c r="BB50"/>
  <c r="BA50"/>
  <c r="BC54"/>
  <c r="BB54"/>
  <c r="BA54"/>
  <c r="AX54"/>
  <c r="BC55"/>
  <c r="BB55"/>
  <c r="BA55"/>
  <c r="AX55"/>
  <c r="BC59"/>
  <c r="BB59"/>
  <c r="BA59"/>
  <c r="AX59"/>
  <c r="BC46"/>
  <c r="BB46"/>
  <c r="BA46"/>
  <c r="BC28"/>
  <c r="BB28"/>
  <c r="BA28"/>
  <c r="BC61"/>
  <c r="BB61"/>
  <c r="BA61"/>
  <c r="AX61"/>
  <c r="BC7"/>
  <c r="BB7"/>
  <c r="BA7"/>
  <c r="BC43"/>
  <c r="BB43"/>
  <c r="BA43"/>
  <c r="AX43"/>
  <c r="BC14"/>
  <c r="BB14"/>
  <c r="BA14"/>
  <c r="BC47"/>
  <c r="BB47"/>
  <c r="BA47"/>
  <c r="AX47"/>
  <c r="BD37" l="1"/>
  <c r="BF37" s="1"/>
  <c r="BD12"/>
  <c r="BF12" s="1"/>
  <c r="BD59"/>
  <c r="BF59" s="1"/>
  <c r="BD54"/>
  <c r="BF54" s="1"/>
  <c r="BD62"/>
  <c r="BF62" s="1"/>
  <c r="BD32"/>
  <c r="BF32" s="1"/>
  <c r="BD5"/>
  <c r="BF5" s="1"/>
  <c r="BD52"/>
  <c r="BF52" s="1"/>
  <c r="BD14"/>
  <c r="BF14" s="1"/>
  <c r="BD46"/>
  <c r="BF46" s="1"/>
  <c r="BD55"/>
  <c r="BF55" s="1"/>
  <c r="BD39"/>
  <c r="BF39" s="1"/>
  <c r="BD16"/>
  <c r="BF16" s="1"/>
  <c r="BD13"/>
  <c r="BF13" s="1"/>
  <c r="BD10"/>
  <c r="BF10" s="1"/>
  <c r="BD23"/>
  <c r="BF23" s="1"/>
  <c r="BD36"/>
  <c r="BF36" s="1"/>
  <c r="BD68"/>
  <c r="BF68" s="1"/>
  <c r="BD35"/>
  <c r="BF35" s="1"/>
  <c r="BD20"/>
  <c r="BF20" s="1"/>
  <c r="BD19"/>
  <c r="BF19" s="1"/>
  <c r="BD33"/>
  <c r="BF33" s="1"/>
  <c r="BC72"/>
  <c r="BD29"/>
  <c r="BF29" s="1"/>
  <c r="BD18"/>
  <c r="BF18" s="1"/>
  <c r="AX72"/>
  <c r="AX73" s="1"/>
  <c r="BD17"/>
  <c r="BF17" s="1"/>
  <c r="BD8"/>
  <c r="BF8" s="1"/>
  <c r="BB72"/>
  <c r="BD21"/>
  <c r="BF21" s="1"/>
  <c r="BD34"/>
  <c r="BF34" s="1"/>
  <c r="BD3"/>
  <c r="BF3" s="1"/>
  <c r="BD47"/>
  <c r="BD43"/>
  <c r="BF43" s="1"/>
  <c r="BD50"/>
  <c r="BF50" s="1"/>
  <c r="BD66"/>
  <c r="BF66" s="1"/>
  <c r="BD48"/>
  <c r="BF48" s="1"/>
  <c r="BD44"/>
  <c r="BF44" s="1"/>
  <c r="BD58"/>
  <c r="BF58" s="1"/>
  <c r="BD27"/>
  <c r="BF27" s="1"/>
  <c r="BD42"/>
  <c r="BF42" s="1"/>
  <c r="BD22"/>
  <c r="BF22" s="1"/>
  <c r="BD11"/>
  <c r="BF11" s="1"/>
  <c r="BD41"/>
  <c r="BF41" s="1"/>
  <c r="BD7"/>
  <c r="BF7" s="1"/>
  <c r="BD61"/>
  <c r="BF61" s="1"/>
  <c r="BD63"/>
  <c r="BF63" s="1"/>
  <c r="BD26"/>
  <c r="BF26" s="1"/>
  <c r="BD64"/>
  <c r="BF64" s="1"/>
  <c r="BD57"/>
  <c r="BF57" s="1"/>
  <c r="BD38"/>
  <c r="BF38" s="1"/>
  <c r="BD49"/>
  <c r="BF49" s="1"/>
  <c r="BD31"/>
  <c r="BF31" s="1"/>
  <c r="BD25"/>
  <c r="BF25" s="1"/>
  <c r="BD69"/>
  <c r="BF69" s="1"/>
  <c r="BD45"/>
  <c r="BF45" s="1"/>
  <c r="BD4"/>
  <c r="BF4" s="1"/>
  <c r="BA72"/>
  <c r="BD28"/>
  <c r="BF28" s="1"/>
  <c r="BD56"/>
  <c r="BF56" s="1"/>
  <c r="BD51"/>
  <c r="BF51" s="1"/>
  <c r="BD6"/>
  <c r="BF6" s="1"/>
  <c r="BD65"/>
  <c r="BF65" s="1"/>
  <c r="BD15"/>
  <c r="BF15" s="1"/>
  <c r="BD60"/>
  <c r="BF60" s="1"/>
  <c r="BD9"/>
  <c r="BF9" s="1"/>
  <c r="BD24"/>
  <c r="BF24" s="1"/>
  <c r="BD40"/>
  <c r="BF40" s="1"/>
  <c r="BD30"/>
  <c r="BF30" s="1"/>
  <c r="BD67"/>
  <c r="BF67" s="1"/>
  <c r="BD53"/>
  <c r="BF53" s="1"/>
  <c r="BD70"/>
  <c r="BF70" s="1"/>
  <c r="BF47" l="1"/>
  <c r="BF72" s="1"/>
  <c r="BD72"/>
</calcChain>
</file>

<file path=xl/sharedStrings.xml><?xml version="1.0" encoding="utf-8"?>
<sst xmlns="http://schemas.openxmlformats.org/spreadsheetml/2006/main" count="137" uniqueCount="81">
  <si>
    <t>A-</t>
  </si>
  <si>
    <t>08067</t>
  </si>
  <si>
    <t xml:space="preserve">A </t>
  </si>
  <si>
    <t>F</t>
  </si>
  <si>
    <t>C-</t>
  </si>
  <si>
    <t>03209</t>
  </si>
  <si>
    <t>C</t>
  </si>
  <si>
    <t>B+</t>
  </si>
  <si>
    <t>D+</t>
  </si>
  <si>
    <t>D-</t>
  </si>
  <si>
    <t>B</t>
  </si>
  <si>
    <t>B-</t>
  </si>
  <si>
    <t>C+</t>
  </si>
  <si>
    <t>01022</t>
  </si>
  <si>
    <t>D</t>
  </si>
  <si>
    <t>09332</t>
  </si>
  <si>
    <t>03310</t>
  </si>
  <si>
    <t>05643</t>
  </si>
  <si>
    <t>00001</t>
  </si>
  <si>
    <t>00125</t>
  </si>
  <si>
    <t>04191</t>
  </si>
  <si>
    <t>05170</t>
  </si>
  <si>
    <t>ex</t>
  </si>
  <si>
    <t>03278</t>
  </si>
  <si>
    <t>Physics 220</t>
  </si>
  <si>
    <t>Assignment Name</t>
  </si>
  <si>
    <t>OQ 1-Syllubus</t>
  </si>
  <si>
    <t>Survey</t>
  </si>
  <si>
    <t>HW 1</t>
  </si>
  <si>
    <t>HW 1 webassign</t>
  </si>
  <si>
    <t>IC 2 Graphing x, v, and a</t>
  </si>
  <si>
    <t>Q #1</t>
  </si>
  <si>
    <t>HW 2</t>
  </si>
  <si>
    <t>HW 2 webassign</t>
  </si>
  <si>
    <t>Q #2</t>
  </si>
  <si>
    <t>OQ 2 - Maze game</t>
  </si>
  <si>
    <t>OQ 3 - EC study videos</t>
  </si>
  <si>
    <t>HW 3</t>
  </si>
  <si>
    <t>HW 3 webassign</t>
  </si>
  <si>
    <t>Q #3</t>
  </si>
  <si>
    <t>Exam #1</t>
  </si>
  <si>
    <t>FBD packet</t>
  </si>
  <si>
    <t>HW 4</t>
  </si>
  <si>
    <t>HW 4 webassign</t>
  </si>
  <si>
    <t>Q #4</t>
  </si>
  <si>
    <t>work &amp; Energy tutorial</t>
  </si>
  <si>
    <t>ILD ramps</t>
  </si>
  <si>
    <t>Oomph</t>
  </si>
  <si>
    <t>HW 5</t>
  </si>
  <si>
    <t>HW 5 webassign</t>
  </si>
  <si>
    <t>Q #5</t>
  </si>
  <si>
    <t>HW 6</t>
  </si>
  <si>
    <t>HW 6 webassign</t>
  </si>
  <si>
    <t>Q #6</t>
  </si>
  <si>
    <t>Q ExCR</t>
  </si>
  <si>
    <t>Ex 2</t>
  </si>
  <si>
    <t>HW 7/8</t>
  </si>
  <si>
    <t>HW 7/8 webassign</t>
  </si>
  <si>
    <t>Q 7</t>
  </si>
  <si>
    <t>ILD COM</t>
  </si>
  <si>
    <t>Q8</t>
  </si>
  <si>
    <t>HW 9</t>
  </si>
  <si>
    <t>HW 9 webassign</t>
  </si>
  <si>
    <t>EC Q 7-9</t>
  </si>
  <si>
    <t>Ex 3</t>
  </si>
  <si>
    <t>HW10</t>
  </si>
  <si>
    <t>Q 9</t>
  </si>
  <si>
    <t>Entropy in class</t>
  </si>
  <si>
    <t>HW 11</t>
  </si>
  <si>
    <t>Q 10</t>
  </si>
  <si>
    <t>HW 12</t>
  </si>
  <si>
    <t>PreTest Eating and Exercise</t>
  </si>
  <si>
    <t>Ex 4</t>
  </si>
  <si>
    <t>Final Exam</t>
  </si>
  <si>
    <t>HW Avg</t>
  </si>
  <si>
    <t>Quiz Avg</t>
  </si>
  <si>
    <t>Exam avg</t>
  </si>
  <si>
    <t>In class current total</t>
  </si>
  <si>
    <t>Lab</t>
  </si>
  <si>
    <t>Final Grade</t>
  </si>
  <si>
    <t>05253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</si>
</sst>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i/>
      <sz val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2" borderId="0" xfId="0" applyFont="1" applyFill="1"/>
    <xf numFmtId="0" fontId="1" fillId="0" borderId="0" xfId="0" applyFont="1" applyFill="1"/>
    <xf numFmtId="0" fontId="3" fillId="2" borderId="0" xfId="0" applyFont="1" applyFill="1"/>
    <xf numFmtId="0" fontId="4" fillId="0" borderId="0" xfId="0" applyFont="1"/>
    <xf numFmtId="0" fontId="1" fillId="2" borderId="0" xfId="0" applyFont="1" applyFill="1"/>
    <xf numFmtId="164" fontId="1" fillId="0" borderId="0" xfId="0" applyNumberFormat="1" applyFont="1" applyBorder="1"/>
    <xf numFmtId="0" fontId="5" fillId="0" borderId="0" xfId="0" applyFont="1"/>
    <xf numFmtId="0" fontId="1" fillId="0" borderId="0" xfId="0" quotePrefix="1" applyFont="1" applyAlignment="1">
      <alignment horizontal="left"/>
    </xf>
    <xf numFmtId="0" fontId="2" fillId="2" borderId="0" xfId="0" applyFont="1" applyFill="1" applyBorder="1"/>
    <xf numFmtId="0" fontId="1" fillId="0" borderId="0" xfId="0" applyFont="1" applyBorder="1"/>
    <xf numFmtId="0" fontId="4" fillId="0" borderId="0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2" borderId="1" xfId="0" applyFont="1" applyFill="1" applyBorder="1"/>
    <xf numFmtId="0" fontId="1" fillId="0" borderId="1" xfId="0" applyFont="1" applyFill="1" applyBorder="1"/>
    <xf numFmtId="0" fontId="3" fillId="2" borderId="1" xfId="0" applyFont="1" applyFill="1" applyBorder="1"/>
    <xf numFmtId="0" fontId="4" fillId="0" borderId="1" xfId="0" applyFont="1" applyBorder="1"/>
    <xf numFmtId="0" fontId="1" fillId="2" borderId="1" xfId="0" applyFont="1" applyFill="1" applyBorder="1"/>
    <xf numFmtId="0" fontId="5" fillId="0" borderId="1" xfId="0" applyFont="1" applyBorder="1"/>
    <xf numFmtId="0" fontId="1" fillId="0" borderId="0" xfId="0" applyFont="1" applyFill="1" applyBorder="1"/>
    <xf numFmtId="0" fontId="4" fillId="0" borderId="0" xfId="0" applyFont="1" applyFill="1"/>
    <xf numFmtId="0" fontId="6" fillId="0" borderId="0" xfId="0" applyFont="1"/>
    <xf numFmtId="0" fontId="4" fillId="0" borderId="1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ill="1"/>
    <xf numFmtId="0" fontId="10" fillId="2" borderId="0" xfId="0" applyFont="1" applyFill="1"/>
    <xf numFmtId="0" fontId="0" fillId="2" borderId="0" xfId="0" applyFill="1"/>
    <xf numFmtId="0" fontId="0" fillId="2" borderId="0" xfId="0" applyFont="1" applyFill="1"/>
    <xf numFmtId="0" fontId="9" fillId="2" borderId="0" xfId="0" applyFont="1" applyFill="1"/>
    <xf numFmtId="164" fontId="0" fillId="0" borderId="0" xfId="0" applyNumberFormat="1"/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/>
    <xf numFmtId="0" fontId="1" fillId="0" borderId="2" xfId="0" applyFont="1" applyBorder="1"/>
    <xf numFmtId="0" fontId="6" fillId="2" borderId="2" xfId="0" applyFont="1" applyFill="1" applyBorder="1"/>
    <xf numFmtId="0" fontId="1" fillId="2" borderId="2" xfId="0" applyFont="1" applyFill="1" applyBorder="1"/>
    <xf numFmtId="0" fontId="4" fillId="0" borderId="2" xfId="0" applyFont="1" applyBorder="1"/>
    <xf numFmtId="0" fontId="4" fillId="2" borderId="2" xfId="0" applyFont="1" applyFill="1" applyBorder="1"/>
    <xf numFmtId="0" fontId="5" fillId="0" borderId="2" xfId="0" applyFont="1" applyBorder="1"/>
    <xf numFmtId="164" fontId="1" fillId="0" borderId="1" xfId="0" applyNumberFormat="1" applyFont="1" applyBorder="1"/>
    <xf numFmtId="0" fontId="3" fillId="0" borderId="0" xfId="0" applyFont="1" applyFill="1"/>
    <xf numFmtId="0" fontId="1" fillId="0" borderId="1" xfId="0" quotePrefix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mailto:lazi1052@bears.unco.edu" TargetMode="External"/><Relationship Id="rId13" Type="http://schemas.openxmlformats.org/officeDocument/2006/relationships/hyperlink" Target="mailto:scha0228@bears.unco.edu" TargetMode="External"/><Relationship Id="rId3" Type="http://schemas.openxmlformats.org/officeDocument/2006/relationships/hyperlink" Target="mailto:bade3710@bears.unco.edu" TargetMode="External"/><Relationship Id="rId7" Type="http://schemas.openxmlformats.org/officeDocument/2006/relationships/hyperlink" Target="mailto:hoji7911@bears.unco.edu" TargetMode="External"/><Relationship Id="rId12" Type="http://schemas.openxmlformats.org/officeDocument/2006/relationships/hyperlink" Target="mailto:payn7359@bears.unco.edu" TargetMode="External"/><Relationship Id="rId2" Type="http://schemas.openxmlformats.org/officeDocument/2006/relationships/image" Target="../media/image1.png"/><Relationship Id="rId1" Type="http://schemas.openxmlformats.org/officeDocument/2006/relationships/hyperlink" Target="mailto:arem3100@bears.unco.edu" TargetMode="External"/><Relationship Id="rId6" Type="http://schemas.openxmlformats.org/officeDocument/2006/relationships/hyperlink" Target="mailto:grov3437@bears.unco.edu" TargetMode="External"/><Relationship Id="rId11" Type="http://schemas.openxmlformats.org/officeDocument/2006/relationships/hyperlink" Target="mailto:mart0028@bears.unco.edu" TargetMode="External"/><Relationship Id="rId5" Type="http://schemas.openxmlformats.org/officeDocument/2006/relationships/hyperlink" Target="mailto:frie3329@bears.unco.edu" TargetMode="External"/><Relationship Id="rId10" Type="http://schemas.openxmlformats.org/officeDocument/2006/relationships/hyperlink" Target="mailto:maha5440@bears.unco.edu" TargetMode="External"/><Relationship Id="rId4" Type="http://schemas.openxmlformats.org/officeDocument/2006/relationships/hyperlink" Target="mailto:batz7633@bears.unco.edu" TargetMode="External"/><Relationship Id="rId9" Type="http://schemas.openxmlformats.org/officeDocument/2006/relationships/hyperlink" Target="mailto:lenb6899@bears.unco.edu" TargetMode="External"/><Relationship Id="rId14" Type="http://schemas.openxmlformats.org/officeDocument/2006/relationships/hyperlink" Target="mailto:stei1407@bears.unco.ed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276225</xdr:rowOff>
    </xdr:from>
    <xdr:to>
      <xdr:col>0</xdr:col>
      <xdr:colOff>219075</xdr:colOff>
      <xdr:row>31</xdr:row>
      <xdr:rowOff>0</xdr:rowOff>
    </xdr:to>
    <xdr:pic>
      <xdr:nvPicPr>
        <xdr:cNvPr id="2" name="Picture 4" descr="E-mail">
          <a:hlinkClick xmlns:r="http://schemas.openxmlformats.org/officeDocument/2006/relationships" r:id="rId1" tgtFrame="Elizabeth O. Aremu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43175" y="246221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733425</xdr:rowOff>
    </xdr:from>
    <xdr:to>
      <xdr:col>0</xdr:col>
      <xdr:colOff>219075</xdr:colOff>
      <xdr:row>7</xdr:row>
      <xdr:rowOff>0</xdr:rowOff>
    </xdr:to>
    <xdr:pic>
      <xdr:nvPicPr>
        <xdr:cNvPr id="3" name="Picture 5" descr="E-mail">
          <a:hlinkClick xmlns:r="http://schemas.openxmlformats.org/officeDocument/2006/relationships" r:id="rId3" tgtFrame="Hayley N. Badertsche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43175" y="195929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228600</xdr:rowOff>
    </xdr:from>
    <xdr:to>
      <xdr:col>0</xdr:col>
      <xdr:colOff>219075</xdr:colOff>
      <xdr:row>43</xdr:row>
      <xdr:rowOff>0</xdr:rowOff>
    </xdr:to>
    <xdr:pic>
      <xdr:nvPicPr>
        <xdr:cNvPr id="4" name="Picture 8" descr="E-mail">
          <a:hlinkClick xmlns:r="http://schemas.openxmlformats.org/officeDocument/2006/relationships" r:id="rId4" tgtFrame="Sean M. Batze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43175" y="271367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314325</xdr:rowOff>
    </xdr:from>
    <xdr:to>
      <xdr:col>0</xdr:col>
      <xdr:colOff>219075</xdr:colOff>
      <xdr:row>56</xdr:row>
      <xdr:rowOff>0</xdr:rowOff>
    </xdr:to>
    <xdr:pic>
      <xdr:nvPicPr>
        <xdr:cNvPr id="5" name="Picture 20" descr="E-mail">
          <a:hlinkClick xmlns:r="http://schemas.openxmlformats.org/officeDocument/2006/relationships" r:id="rId5" tgtFrame="Anna R. Friedma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43175" y="2986087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64</xdr:row>
      <xdr:rowOff>228600</xdr:rowOff>
    </xdr:from>
    <xdr:to>
      <xdr:col>0</xdr:col>
      <xdr:colOff>219075</xdr:colOff>
      <xdr:row>65</xdr:row>
      <xdr:rowOff>0</xdr:rowOff>
    </xdr:to>
    <xdr:pic>
      <xdr:nvPicPr>
        <xdr:cNvPr id="6" name="Picture 23" descr="E-mail">
          <a:hlinkClick xmlns:r="http://schemas.openxmlformats.org/officeDocument/2006/relationships" r:id="rId6" tgtFrame="Kristen D. Grov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43175" y="317468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762000</xdr:rowOff>
    </xdr:from>
    <xdr:to>
      <xdr:col>0</xdr:col>
      <xdr:colOff>219075</xdr:colOff>
      <xdr:row>12</xdr:row>
      <xdr:rowOff>0</xdr:rowOff>
    </xdr:to>
    <xdr:pic>
      <xdr:nvPicPr>
        <xdr:cNvPr id="7" name="Picture 26" descr="E-mail">
          <a:hlinkClick xmlns:r="http://schemas.openxmlformats.org/officeDocument/2006/relationships" r:id="rId7" tgtFrame="Shelby M. Hoji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43175" y="2064067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228600</xdr:rowOff>
    </xdr:from>
    <xdr:to>
      <xdr:col>0</xdr:col>
      <xdr:colOff>219075</xdr:colOff>
      <xdr:row>29</xdr:row>
      <xdr:rowOff>0</xdr:rowOff>
    </xdr:to>
    <xdr:pic>
      <xdr:nvPicPr>
        <xdr:cNvPr id="8" name="Picture 31" descr="E-mail">
          <a:hlinkClick xmlns:r="http://schemas.openxmlformats.org/officeDocument/2006/relationships" r:id="rId8" tgtFrame="Michael A. Lazi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43175" y="242030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314325</xdr:rowOff>
    </xdr:from>
    <xdr:to>
      <xdr:col>0</xdr:col>
      <xdr:colOff>219075</xdr:colOff>
      <xdr:row>62</xdr:row>
      <xdr:rowOff>0</xdr:rowOff>
    </xdr:to>
    <xdr:pic>
      <xdr:nvPicPr>
        <xdr:cNvPr id="9" name="Picture 32" descr="E-mail">
          <a:hlinkClick xmlns:r="http://schemas.openxmlformats.org/officeDocument/2006/relationships" r:id="rId9" tgtFrame="Jerica Lenberg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43175" y="3111817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542925</xdr:rowOff>
    </xdr:from>
    <xdr:to>
      <xdr:col>0</xdr:col>
      <xdr:colOff>219075</xdr:colOff>
      <xdr:row>48</xdr:row>
      <xdr:rowOff>0</xdr:rowOff>
    </xdr:to>
    <xdr:pic>
      <xdr:nvPicPr>
        <xdr:cNvPr id="10" name="Picture 35" descr="E-mail">
          <a:hlinkClick xmlns:r="http://schemas.openxmlformats.org/officeDocument/2006/relationships" r:id="rId10" tgtFrame="Sean Mahaney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43175" y="2818447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257175</xdr:rowOff>
    </xdr:from>
    <xdr:to>
      <xdr:col>0</xdr:col>
      <xdr:colOff>219075</xdr:colOff>
      <xdr:row>40</xdr:row>
      <xdr:rowOff>0</xdr:rowOff>
    </xdr:to>
    <xdr:pic>
      <xdr:nvPicPr>
        <xdr:cNvPr id="11" name="Picture 37" descr="E-mail">
          <a:hlinkClick xmlns:r="http://schemas.openxmlformats.org/officeDocument/2006/relationships" r:id="rId11" tgtFrame="Joshua A. Martine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43175" y="2650807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314325</xdr:rowOff>
    </xdr:from>
    <xdr:to>
      <xdr:col>0</xdr:col>
      <xdr:colOff>219075</xdr:colOff>
      <xdr:row>38</xdr:row>
      <xdr:rowOff>0</xdr:rowOff>
    </xdr:to>
    <xdr:pic>
      <xdr:nvPicPr>
        <xdr:cNvPr id="12" name="Picture 40" descr="E-mail">
          <a:hlinkClick xmlns:r="http://schemas.openxmlformats.org/officeDocument/2006/relationships" r:id="rId12" tgtFrame="Melissa S. Mulnix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43175" y="2608897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257175</xdr:rowOff>
    </xdr:from>
    <xdr:to>
      <xdr:col>0</xdr:col>
      <xdr:colOff>219075</xdr:colOff>
      <xdr:row>17</xdr:row>
      <xdr:rowOff>0</xdr:rowOff>
    </xdr:to>
    <xdr:pic>
      <xdr:nvPicPr>
        <xdr:cNvPr id="13" name="Picture 49" descr="E-mail">
          <a:hlinkClick xmlns:r="http://schemas.openxmlformats.org/officeDocument/2006/relationships" r:id="rId13" tgtFrame="Zane Schaefe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43175" y="216884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828675</xdr:rowOff>
    </xdr:from>
    <xdr:to>
      <xdr:col>0</xdr:col>
      <xdr:colOff>219075</xdr:colOff>
      <xdr:row>58</xdr:row>
      <xdr:rowOff>0</xdr:rowOff>
    </xdr:to>
    <xdr:pic>
      <xdr:nvPicPr>
        <xdr:cNvPr id="14" name="Picture 53" descr="E-mail">
          <a:hlinkClick xmlns:r="http://schemas.openxmlformats.org/officeDocument/2006/relationships" r:id="rId14" tgtFrame="Parker D. Steinmetz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43175" y="3027997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73"/>
  <sheetViews>
    <sheetView tabSelected="1" topLeftCell="X1" workbookViewId="0">
      <selection activeCell="BH9" sqref="BH9"/>
    </sheetView>
  </sheetViews>
  <sheetFormatPr defaultRowHeight="15"/>
  <cols>
    <col min="2" max="50" width="3.7109375" customWidth="1"/>
    <col min="51" max="52" width="1.7109375" customWidth="1"/>
    <col min="53" max="58" width="4.7109375" customWidth="1"/>
  </cols>
  <sheetData>
    <row r="1" spans="1:65" ht="15.75">
      <c r="A1" s="27" t="s">
        <v>24</v>
      </c>
      <c r="E1" s="28"/>
      <c r="F1" s="29"/>
      <c r="G1" s="30"/>
      <c r="H1" s="28"/>
      <c r="J1" s="31"/>
      <c r="M1" s="28"/>
      <c r="O1" s="32"/>
      <c r="P1" s="27"/>
      <c r="T1" s="33"/>
      <c r="Z1" s="31"/>
      <c r="AC1" s="31"/>
      <c r="AE1" s="27"/>
      <c r="AH1" s="31"/>
      <c r="AJ1" s="31"/>
      <c r="AN1" s="27"/>
      <c r="AP1" s="31"/>
      <c r="AS1" s="31"/>
      <c r="AV1" s="27"/>
      <c r="AX1" s="27"/>
      <c r="BB1" s="34"/>
      <c r="BC1" s="27"/>
      <c r="BG1" s="9"/>
    </row>
    <row r="2" spans="1:65" s="2" customFormat="1" ht="21.75" customHeight="1">
      <c r="A2" s="35" t="s">
        <v>25</v>
      </c>
      <c r="B2" s="35" t="s">
        <v>26</v>
      </c>
      <c r="C2" s="35" t="s">
        <v>27</v>
      </c>
      <c r="D2" s="35" t="s">
        <v>28</v>
      </c>
      <c r="E2" s="35" t="s">
        <v>29</v>
      </c>
      <c r="F2" s="35" t="s">
        <v>30</v>
      </c>
      <c r="G2" s="36" t="s">
        <v>31</v>
      </c>
      <c r="H2" s="37" t="s">
        <v>32</v>
      </c>
      <c r="I2" s="35" t="s">
        <v>33</v>
      </c>
      <c r="J2" s="38" t="s">
        <v>34</v>
      </c>
      <c r="K2" s="35" t="s">
        <v>35</v>
      </c>
      <c r="L2" s="35" t="s">
        <v>36</v>
      </c>
      <c r="M2" s="35" t="s">
        <v>37</v>
      </c>
      <c r="N2" s="35" t="s">
        <v>38</v>
      </c>
      <c r="O2" s="38" t="s">
        <v>39</v>
      </c>
      <c r="P2" s="39" t="s">
        <v>40</v>
      </c>
      <c r="Q2" s="2" t="s">
        <v>41</v>
      </c>
      <c r="R2" s="2" t="s">
        <v>42</v>
      </c>
      <c r="S2" s="2" t="s">
        <v>43</v>
      </c>
      <c r="T2" s="5" t="s">
        <v>44</v>
      </c>
      <c r="U2" s="2" t="s">
        <v>45</v>
      </c>
      <c r="V2" s="2" t="s">
        <v>46</v>
      </c>
      <c r="W2" s="2" t="s">
        <v>47</v>
      </c>
      <c r="X2" s="2" t="s">
        <v>48</v>
      </c>
      <c r="Y2" s="2" t="s">
        <v>49</v>
      </c>
      <c r="Z2" s="7" t="s">
        <v>50</v>
      </c>
      <c r="AA2" s="2" t="s">
        <v>51</v>
      </c>
      <c r="AB2" s="2" t="s">
        <v>52</v>
      </c>
      <c r="AC2" s="7" t="s">
        <v>53</v>
      </c>
      <c r="AD2" s="2" t="s">
        <v>54</v>
      </c>
      <c r="AE2" s="6" t="s">
        <v>55</v>
      </c>
      <c r="AF2" s="2" t="s">
        <v>56</v>
      </c>
      <c r="AG2" s="2" t="s">
        <v>57</v>
      </c>
      <c r="AH2" s="7" t="s">
        <v>58</v>
      </c>
      <c r="AI2" s="2" t="s">
        <v>59</v>
      </c>
      <c r="AJ2" s="7" t="s">
        <v>60</v>
      </c>
      <c r="AK2" s="2" t="s">
        <v>61</v>
      </c>
      <c r="AL2" s="2" t="s">
        <v>62</v>
      </c>
      <c r="AM2" s="2" t="s">
        <v>63</v>
      </c>
      <c r="AN2" s="6" t="s">
        <v>64</v>
      </c>
      <c r="AO2" s="2" t="s">
        <v>65</v>
      </c>
      <c r="AP2" s="7" t="s">
        <v>66</v>
      </c>
      <c r="AQ2" s="2" t="s">
        <v>67</v>
      </c>
      <c r="AR2" s="2" t="s">
        <v>68</v>
      </c>
      <c r="AS2" s="7" t="s">
        <v>69</v>
      </c>
      <c r="AT2" s="2" t="s">
        <v>70</v>
      </c>
      <c r="AU2" s="2" t="s">
        <v>71</v>
      </c>
      <c r="AV2" s="6" t="s">
        <v>72</v>
      </c>
      <c r="AW2" s="2" t="s">
        <v>27</v>
      </c>
      <c r="AX2" s="6" t="s">
        <v>73</v>
      </c>
      <c r="BA2" s="6" t="s">
        <v>74</v>
      </c>
      <c r="BB2" s="40" t="s">
        <v>75</v>
      </c>
      <c r="BC2" s="6" t="s">
        <v>76</v>
      </c>
      <c r="BD2" s="2" t="s">
        <v>77</v>
      </c>
      <c r="BE2" s="6" t="s">
        <v>78</v>
      </c>
      <c r="BF2" s="2" t="s">
        <v>79</v>
      </c>
      <c r="BG2" s="9"/>
    </row>
    <row r="3" spans="1:65" s="15" customFormat="1" ht="15" customHeight="1">
      <c r="A3" s="14"/>
      <c r="B3" s="15">
        <v>5</v>
      </c>
      <c r="C3" s="15">
        <v>5</v>
      </c>
      <c r="D3" s="15">
        <v>20</v>
      </c>
      <c r="E3" s="15">
        <v>18</v>
      </c>
      <c r="F3" s="15">
        <v>5</v>
      </c>
      <c r="G3" s="16">
        <v>20</v>
      </c>
      <c r="H3" s="17">
        <v>20</v>
      </c>
      <c r="I3" s="15">
        <v>18</v>
      </c>
      <c r="J3" s="18">
        <v>20</v>
      </c>
      <c r="K3" s="15">
        <v>10</v>
      </c>
      <c r="L3" s="15">
        <v>10</v>
      </c>
      <c r="M3" s="15">
        <v>20</v>
      </c>
      <c r="N3" s="15">
        <v>18</v>
      </c>
      <c r="O3" s="18">
        <v>20</v>
      </c>
      <c r="P3" s="19">
        <v>100</v>
      </c>
      <c r="R3" s="15">
        <v>20</v>
      </c>
      <c r="S3" s="15">
        <v>18</v>
      </c>
      <c r="T3" s="18">
        <v>20</v>
      </c>
      <c r="U3" s="15">
        <v>5</v>
      </c>
      <c r="V3" s="15">
        <v>2</v>
      </c>
      <c r="W3" s="15">
        <v>5</v>
      </c>
      <c r="X3" s="15">
        <v>20</v>
      </c>
      <c r="Y3" s="15">
        <v>18</v>
      </c>
      <c r="Z3" s="20">
        <v>20</v>
      </c>
      <c r="AA3" s="15">
        <v>20</v>
      </c>
      <c r="AB3" s="15">
        <v>18</v>
      </c>
      <c r="AC3" s="20">
        <v>20</v>
      </c>
      <c r="AD3" s="15">
        <v>12</v>
      </c>
      <c r="AE3" s="19">
        <v>100</v>
      </c>
      <c r="AF3" s="15">
        <v>20</v>
      </c>
      <c r="AG3" s="15">
        <v>18</v>
      </c>
      <c r="AH3" s="20">
        <v>20</v>
      </c>
      <c r="AI3" s="15">
        <v>2</v>
      </c>
      <c r="AJ3" s="20">
        <v>20</v>
      </c>
      <c r="AK3" s="15">
        <v>20</v>
      </c>
      <c r="AL3" s="15">
        <v>18</v>
      </c>
      <c r="AM3" s="15">
        <v>15</v>
      </c>
      <c r="AN3" s="19">
        <v>100</v>
      </c>
      <c r="AO3" s="15">
        <v>20</v>
      </c>
      <c r="AP3" s="20">
        <v>20</v>
      </c>
      <c r="AQ3" s="15">
        <v>5</v>
      </c>
      <c r="AR3" s="15">
        <v>30</v>
      </c>
      <c r="AS3" s="20">
        <v>20</v>
      </c>
      <c r="AT3" s="15">
        <v>20</v>
      </c>
      <c r="AU3" s="15">
        <v>5</v>
      </c>
      <c r="AV3" s="19">
        <v>100</v>
      </c>
      <c r="AW3" s="15">
        <v>16</v>
      </c>
      <c r="AX3" s="19">
        <v>200</v>
      </c>
      <c r="BA3" s="15">
        <f t="shared" ref="BA3" si="0">(D3+E3+H3+I3+N3+M3+S3+X3+Y3+AA3+AB3+AF3+AG3+AK3+AL3+AO3+AR3+AT3)/3.54</f>
        <v>100</v>
      </c>
      <c r="BB3" s="47">
        <f>SUM(B3,F3,G3,J3,K3,L3,O3,T3,U3,V3,W3,Z3,AC3,AH3,AI3+AJ3+AP3+AS3+AD3+AM3+AU3+C3)/2.49</f>
        <v>112.85140562248995</v>
      </c>
      <c r="BC3" s="19">
        <f t="shared" ref="BC3" si="1">(P3+AE3+AN3+AV3+AW3)/4</f>
        <v>104</v>
      </c>
      <c r="BD3" s="15">
        <f>(BA3+BB3+4*BC3+AX3)/8</f>
        <v>103.60642570281124</v>
      </c>
      <c r="BE3" s="15">
        <v>100</v>
      </c>
      <c r="BF3" s="15">
        <f>BD3*0.8+BE3*0.2</f>
        <v>102.88514056224899</v>
      </c>
      <c r="BG3" s="21"/>
    </row>
    <row r="4" spans="1:65" s="2" customFormat="1" ht="16.5" customHeight="1">
      <c r="A4" s="10" t="s">
        <v>18</v>
      </c>
      <c r="B4" s="2">
        <v>5</v>
      </c>
      <c r="C4" s="2">
        <v>5</v>
      </c>
      <c r="D4" s="2">
        <v>17</v>
      </c>
      <c r="E4" s="2">
        <v>18</v>
      </c>
      <c r="G4" s="11">
        <v>18</v>
      </c>
      <c r="H4" s="4">
        <v>16</v>
      </c>
      <c r="I4" s="2">
        <v>18</v>
      </c>
      <c r="J4" s="5">
        <v>16</v>
      </c>
      <c r="K4" s="2">
        <v>10</v>
      </c>
      <c r="L4" s="2">
        <v>6</v>
      </c>
      <c r="M4" s="26">
        <v>9</v>
      </c>
      <c r="N4" s="2">
        <v>16.5</v>
      </c>
      <c r="O4" s="5">
        <v>15</v>
      </c>
      <c r="P4" s="6">
        <v>74</v>
      </c>
      <c r="Q4" s="2">
        <v>18</v>
      </c>
      <c r="R4" s="2">
        <v>20</v>
      </c>
      <c r="S4" s="2">
        <v>18</v>
      </c>
      <c r="T4" s="5">
        <v>17</v>
      </c>
      <c r="X4" s="2">
        <v>15</v>
      </c>
      <c r="Y4" s="2">
        <v>18</v>
      </c>
      <c r="Z4" s="7">
        <v>0</v>
      </c>
      <c r="AA4" s="2">
        <v>20</v>
      </c>
      <c r="AB4" s="2">
        <v>17.34</v>
      </c>
      <c r="AC4" s="7">
        <v>14</v>
      </c>
      <c r="AD4" s="2">
        <v>12</v>
      </c>
      <c r="AE4" s="6">
        <v>70</v>
      </c>
      <c r="AF4" s="2">
        <v>20</v>
      </c>
      <c r="AG4" s="2">
        <v>18</v>
      </c>
      <c r="AH4" s="7">
        <v>17</v>
      </c>
      <c r="AI4" s="2">
        <v>2</v>
      </c>
      <c r="AJ4" s="7">
        <v>18</v>
      </c>
      <c r="AK4" s="2">
        <v>20</v>
      </c>
      <c r="AL4" s="2">
        <v>17</v>
      </c>
      <c r="AM4" s="2">
        <v>10</v>
      </c>
      <c r="AN4" s="6">
        <v>72</v>
      </c>
      <c r="AO4" s="2">
        <v>20</v>
      </c>
      <c r="AP4" s="7">
        <v>13</v>
      </c>
      <c r="AR4" s="2">
        <v>30</v>
      </c>
      <c r="AS4" s="7">
        <v>17</v>
      </c>
      <c r="AT4" s="2">
        <v>20</v>
      </c>
      <c r="AU4" s="2">
        <v>5</v>
      </c>
      <c r="AV4" s="6">
        <v>74</v>
      </c>
      <c r="AW4" s="2">
        <v>16</v>
      </c>
      <c r="AX4" s="6">
        <v>175</v>
      </c>
      <c r="BA4" s="2">
        <f>(D4+E4+H4+I4+N4+M4+S4+X4+Y4+AA4+AB4+AF4+AG4+AK4+AL4+AO4+AR4+AT4)/3.54</f>
        <v>92.610169491525426</v>
      </c>
      <c r="BB4" s="8">
        <f>SUM(B4,F4,G4,J4,K4,L4,O4,T4,U4,V4,W4,Z4,AC4,AH4,AI4+AJ4+AP4+AS4+AD4+AM4+AU4+C4)/2.29</f>
        <v>87.336244541484717</v>
      </c>
      <c r="BC4" s="6">
        <f>(P4+AE4+AN4+AV4+AW4)/4</f>
        <v>76.5</v>
      </c>
      <c r="BD4" s="2">
        <f>(BA4+BB4+4*BC4+AX4)/8</f>
        <v>82.618301754126264</v>
      </c>
      <c r="BE4" s="2">
        <v>96.58</v>
      </c>
      <c r="BF4" s="2">
        <f>BD4*0.8+BE4*0.2</f>
        <v>85.410641403301014</v>
      </c>
      <c r="BG4" s="9" t="s">
        <v>10</v>
      </c>
    </row>
    <row r="5" spans="1:65" s="2" customFormat="1" ht="16.5" customHeight="1">
      <c r="A5" s="10" t="s">
        <v>19</v>
      </c>
      <c r="B5" s="2">
        <v>1</v>
      </c>
      <c r="D5" s="12">
        <v>17</v>
      </c>
      <c r="E5" s="2">
        <v>18</v>
      </c>
      <c r="F5" s="12">
        <v>5</v>
      </c>
      <c r="G5" s="11">
        <v>14</v>
      </c>
      <c r="H5" s="4">
        <v>18</v>
      </c>
      <c r="I5" s="2">
        <v>18</v>
      </c>
      <c r="J5" s="5">
        <v>18.5</v>
      </c>
      <c r="K5" s="2">
        <v>10</v>
      </c>
      <c r="L5" s="2">
        <v>5</v>
      </c>
      <c r="M5" s="2">
        <v>20</v>
      </c>
      <c r="N5" s="2">
        <v>14.5</v>
      </c>
      <c r="O5" s="5">
        <v>15</v>
      </c>
      <c r="P5" s="6">
        <v>23</v>
      </c>
      <c r="Q5" s="2">
        <v>20</v>
      </c>
      <c r="R5" s="2">
        <v>18</v>
      </c>
      <c r="S5" s="2">
        <v>18</v>
      </c>
      <c r="T5" s="5">
        <v>16</v>
      </c>
      <c r="U5" s="2">
        <v>5</v>
      </c>
      <c r="V5" s="2">
        <v>2</v>
      </c>
      <c r="W5" s="2">
        <v>5</v>
      </c>
      <c r="X5" s="2">
        <v>16</v>
      </c>
      <c r="Y5" s="2">
        <v>17</v>
      </c>
      <c r="Z5" s="7">
        <v>13</v>
      </c>
      <c r="AB5" s="2">
        <v>17.34</v>
      </c>
      <c r="AC5" s="7">
        <v>0</v>
      </c>
      <c r="AD5" s="2">
        <v>12</v>
      </c>
      <c r="AE5" s="6">
        <v>67</v>
      </c>
      <c r="AF5" s="2">
        <v>20</v>
      </c>
      <c r="AG5" s="2">
        <v>17.32</v>
      </c>
      <c r="AH5" s="7">
        <v>12</v>
      </c>
      <c r="AJ5" s="7">
        <v>15</v>
      </c>
      <c r="AK5" s="2">
        <v>20</v>
      </c>
      <c r="AL5" s="2">
        <v>18</v>
      </c>
      <c r="AM5" s="2">
        <v>13.5</v>
      </c>
      <c r="AN5" s="6">
        <v>75</v>
      </c>
      <c r="AO5" s="2">
        <v>20</v>
      </c>
      <c r="AP5" s="7">
        <v>15</v>
      </c>
      <c r="AQ5" s="2">
        <v>5</v>
      </c>
      <c r="AR5" s="2">
        <v>30</v>
      </c>
      <c r="AS5" s="7">
        <v>13</v>
      </c>
      <c r="AT5" s="2">
        <v>20</v>
      </c>
      <c r="AU5" s="2">
        <v>5</v>
      </c>
      <c r="AV5" s="6">
        <v>68</v>
      </c>
      <c r="AW5" s="2">
        <v>16</v>
      </c>
      <c r="AX5" s="6">
        <f>178+9</f>
        <v>187</v>
      </c>
      <c r="BA5" s="2">
        <f>(D5+E5+H5+I5+N5+M5+S5+X5+Y5+AA5+AB5+AF5+AG5+AK5+AL5+AO5+AR5+AT5)/3.54</f>
        <v>90.158192090395474</v>
      </c>
      <c r="BB5" s="8">
        <f>SUM(B5,F5,G5,J5,K5,L5,O5,T5,U5,V5,W5,Z5,AC5,AH5,AI5+AJ5+AP5+AS5+AD5+AM5+AU5+C5)/2.29</f>
        <v>85.1528384279476</v>
      </c>
      <c r="BC5" s="6">
        <f>(P5+AE5+AN5+AV5+AW5)/4</f>
        <v>62.25</v>
      </c>
      <c r="BD5" s="2">
        <f>(BA5+BB5+4*BC5+AX5)/8</f>
        <v>76.413878814792881</v>
      </c>
      <c r="BE5" s="2">
        <v>99.25</v>
      </c>
      <c r="BF5" s="2">
        <f>BD5*0.8+BE5*0.2</f>
        <v>80.98110305183431</v>
      </c>
      <c r="BG5" s="9" t="s">
        <v>11</v>
      </c>
    </row>
    <row r="6" spans="1:65" s="2" customFormat="1" ht="16.5" customHeight="1">
      <c r="A6" s="10" t="s">
        <v>13</v>
      </c>
      <c r="B6" s="2">
        <v>4</v>
      </c>
      <c r="C6" s="2">
        <v>5</v>
      </c>
      <c r="D6" s="2">
        <v>18</v>
      </c>
      <c r="E6" s="2">
        <v>17</v>
      </c>
      <c r="F6" s="2">
        <v>5</v>
      </c>
      <c r="G6" s="11">
        <v>15</v>
      </c>
      <c r="H6" s="4">
        <v>15</v>
      </c>
      <c r="I6" s="2">
        <v>15.65</v>
      </c>
      <c r="J6" s="5">
        <v>18.5</v>
      </c>
      <c r="K6" s="2">
        <v>10</v>
      </c>
      <c r="L6" s="2">
        <v>6</v>
      </c>
      <c r="M6" s="2">
        <v>7</v>
      </c>
      <c r="N6" s="2">
        <v>8.66</v>
      </c>
      <c r="O6" s="5">
        <v>18</v>
      </c>
      <c r="P6" s="6">
        <v>59</v>
      </c>
      <c r="Q6" s="2">
        <v>20</v>
      </c>
      <c r="R6" s="2">
        <v>17</v>
      </c>
      <c r="S6" s="2">
        <v>15</v>
      </c>
      <c r="T6" s="5">
        <v>15</v>
      </c>
      <c r="U6" s="2">
        <v>5</v>
      </c>
      <c r="V6" s="2">
        <v>2</v>
      </c>
      <c r="W6" s="2">
        <v>5</v>
      </c>
      <c r="X6" s="2">
        <v>18</v>
      </c>
      <c r="Y6" s="2">
        <v>13</v>
      </c>
      <c r="Z6" s="7">
        <v>0</v>
      </c>
      <c r="AA6" s="2">
        <v>20</v>
      </c>
      <c r="AB6" s="2">
        <v>16.66</v>
      </c>
      <c r="AC6" s="7">
        <v>11</v>
      </c>
      <c r="AD6" s="2">
        <v>12</v>
      </c>
      <c r="AE6" s="6">
        <v>72</v>
      </c>
      <c r="AF6" s="2">
        <v>16</v>
      </c>
      <c r="AG6" s="2">
        <v>11.67</v>
      </c>
      <c r="AH6" s="7">
        <v>17</v>
      </c>
      <c r="AI6" s="2">
        <v>2</v>
      </c>
      <c r="AJ6" s="7">
        <v>20</v>
      </c>
      <c r="AK6" s="2">
        <v>10</v>
      </c>
      <c r="AL6" s="2">
        <v>7</v>
      </c>
      <c r="AM6" s="2">
        <v>9</v>
      </c>
      <c r="AN6" s="6">
        <v>60</v>
      </c>
      <c r="AO6" s="2">
        <v>18</v>
      </c>
      <c r="AP6" s="7">
        <v>17</v>
      </c>
      <c r="AQ6" s="2">
        <v>5</v>
      </c>
      <c r="AR6" s="2">
        <v>24</v>
      </c>
      <c r="AS6" s="7">
        <v>17</v>
      </c>
      <c r="AT6" s="2">
        <v>20</v>
      </c>
      <c r="AU6" s="2">
        <v>5</v>
      </c>
      <c r="AV6" s="6">
        <v>66</v>
      </c>
      <c r="AW6" s="2">
        <v>16</v>
      </c>
      <c r="AX6" s="6">
        <v>54</v>
      </c>
      <c r="BA6" s="2">
        <f>(D6+E6+H6+I6+N6+M6+S6+X6+Y6+AA6+AB6+AF6+AG6+AK6+AL6+AO6+AR6+AT6)/3.54</f>
        <v>76.451977401129938</v>
      </c>
      <c r="BB6" s="8">
        <f>SUM(B6,F6,G6,J6,K6,L6,O6,T6,U6,V6,W6,Z6,AC6,AH6,AI6+AJ6+AP6+AS6+AD6+AM6+AU6+C6)/2.29</f>
        <v>95.414847161572055</v>
      </c>
      <c r="BC6" s="6">
        <f>(P6+AE6+AN6+AV6+AW6)/4</f>
        <v>68.25</v>
      </c>
      <c r="BD6" s="2">
        <f>(BA6+BB6+4*BC6+AX6)/8</f>
        <v>62.358353070337749</v>
      </c>
      <c r="BE6" s="2">
        <v>87.7</v>
      </c>
      <c r="BF6" s="2">
        <f>BD6*0.8+BE6*0.2</f>
        <v>67.4266824562702</v>
      </c>
      <c r="BG6" s="9" t="s">
        <v>14</v>
      </c>
    </row>
    <row r="7" spans="1:65" s="2" customFormat="1" ht="16.5" customHeight="1">
      <c r="A7" s="10" t="s">
        <v>5</v>
      </c>
      <c r="B7" s="2">
        <v>1</v>
      </c>
      <c r="C7" s="2">
        <v>5</v>
      </c>
      <c r="D7" s="2">
        <v>11</v>
      </c>
      <c r="E7" s="2">
        <v>18</v>
      </c>
      <c r="F7" s="2">
        <v>5</v>
      </c>
      <c r="G7" s="3">
        <v>10</v>
      </c>
      <c r="H7" s="4">
        <v>15</v>
      </c>
      <c r="I7" s="2">
        <v>17.5</v>
      </c>
      <c r="J7" s="5">
        <v>18.5</v>
      </c>
      <c r="K7" s="2">
        <v>10</v>
      </c>
      <c r="L7" s="2">
        <v>5</v>
      </c>
      <c r="N7" s="2">
        <v>16.32</v>
      </c>
      <c r="O7" s="5">
        <v>11</v>
      </c>
      <c r="P7" s="6">
        <v>12</v>
      </c>
      <c r="R7" s="2">
        <v>20</v>
      </c>
      <c r="S7" s="2">
        <v>16</v>
      </c>
      <c r="T7" s="5">
        <v>13</v>
      </c>
      <c r="X7" s="2">
        <v>18</v>
      </c>
      <c r="Y7" s="2">
        <v>14</v>
      </c>
      <c r="Z7" s="7">
        <v>12</v>
      </c>
      <c r="AA7" s="2">
        <v>20</v>
      </c>
      <c r="AB7" s="2">
        <v>14</v>
      </c>
      <c r="AC7" s="7">
        <v>5</v>
      </c>
      <c r="AD7" s="2">
        <v>8</v>
      </c>
      <c r="AE7" s="6">
        <v>37</v>
      </c>
      <c r="AF7" s="2">
        <v>20</v>
      </c>
      <c r="AG7" s="2">
        <v>10.31</v>
      </c>
      <c r="AH7" s="7">
        <v>2</v>
      </c>
      <c r="AJ7" s="7"/>
      <c r="AK7" s="2">
        <v>20</v>
      </c>
      <c r="AL7" s="2">
        <v>18</v>
      </c>
      <c r="AM7" s="2">
        <v>0</v>
      </c>
      <c r="AN7" s="6">
        <v>17</v>
      </c>
      <c r="AO7" s="2">
        <v>10</v>
      </c>
      <c r="AP7" s="7">
        <v>13</v>
      </c>
      <c r="AR7" s="2">
        <v>20</v>
      </c>
      <c r="AS7" s="7">
        <v>17</v>
      </c>
      <c r="AT7" s="2">
        <v>20</v>
      </c>
      <c r="AV7" s="6">
        <v>29</v>
      </c>
      <c r="AW7" s="2">
        <v>16</v>
      </c>
      <c r="AX7" s="6">
        <v>50</v>
      </c>
      <c r="BA7" s="2">
        <f>(D7+E7+H7+I7+N7+M7+S7+X7+Y7+AA7+AB7+AF7+AG7+AK7+AL7+AO7+AR7+AT7)/3.54</f>
        <v>78.567796610169495</v>
      </c>
      <c r="BB7" s="8">
        <f>SUM(B7,F7,G7,J7,K7,L7,O7,T7,U7,V7,W7,Z7,AC7,AH7,AI7+AJ7+AP7+AS7+AD7+AM7+AU7+C7)/2.29</f>
        <v>59.170305676855897</v>
      </c>
      <c r="BC7" s="6">
        <f>(P7+AE7+AN7+AV7+AW7)/4</f>
        <v>27.75</v>
      </c>
      <c r="BD7" s="2">
        <f>(BA7+BB7+4*BC7+AX7)/8</f>
        <v>37.342262785878177</v>
      </c>
      <c r="BE7" s="2">
        <v>93.77</v>
      </c>
      <c r="BF7" s="2">
        <f>BD7*0.8+BE7*0.2</f>
        <v>48.627810228702543</v>
      </c>
      <c r="BG7" s="9" t="s">
        <v>3</v>
      </c>
    </row>
    <row r="8" spans="1:65" s="2" customFormat="1" ht="16.5" customHeight="1">
      <c r="A8" s="10" t="s">
        <v>23</v>
      </c>
      <c r="B8" s="2">
        <v>5</v>
      </c>
      <c r="C8" s="2">
        <v>5</v>
      </c>
      <c r="D8" s="2">
        <v>20</v>
      </c>
      <c r="E8" s="2">
        <v>18</v>
      </c>
      <c r="F8" s="2">
        <v>5</v>
      </c>
      <c r="G8" s="11">
        <v>18.5</v>
      </c>
      <c r="H8" s="4">
        <v>19</v>
      </c>
      <c r="I8" s="2">
        <v>18</v>
      </c>
      <c r="J8" s="5">
        <v>19</v>
      </c>
      <c r="K8" s="2">
        <v>10</v>
      </c>
      <c r="M8" s="2">
        <v>17</v>
      </c>
      <c r="N8" s="2">
        <v>17.5</v>
      </c>
      <c r="O8" s="5">
        <v>18</v>
      </c>
      <c r="P8" s="6">
        <v>85.5</v>
      </c>
      <c r="Q8" s="2">
        <v>19</v>
      </c>
      <c r="R8" s="2">
        <v>20</v>
      </c>
      <c r="S8" s="2">
        <v>17</v>
      </c>
      <c r="T8" s="5">
        <v>17</v>
      </c>
      <c r="V8" s="2">
        <v>2</v>
      </c>
      <c r="W8" s="2">
        <v>5</v>
      </c>
      <c r="X8" s="2">
        <v>18</v>
      </c>
      <c r="Y8" s="2">
        <v>18</v>
      </c>
      <c r="Z8" s="7">
        <v>20</v>
      </c>
      <c r="AA8" s="2">
        <v>20</v>
      </c>
      <c r="AB8" s="2">
        <v>18</v>
      </c>
      <c r="AC8" s="7">
        <v>16</v>
      </c>
      <c r="AE8" s="6">
        <v>99</v>
      </c>
      <c r="AF8" s="2">
        <v>20</v>
      </c>
      <c r="AG8" s="2">
        <v>16</v>
      </c>
      <c r="AH8" s="7"/>
      <c r="AJ8" s="7">
        <v>17</v>
      </c>
      <c r="AK8" s="2">
        <v>20</v>
      </c>
      <c r="AL8" s="2">
        <v>17</v>
      </c>
      <c r="AM8" s="2">
        <v>11</v>
      </c>
      <c r="AN8" s="6">
        <v>94</v>
      </c>
      <c r="AO8" s="2">
        <v>20</v>
      </c>
      <c r="AP8" s="7">
        <v>16</v>
      </c>
      <c r="AQ8" s="2">
        <v>5</v>
      </c>
      <c r="AR8" s="2">
        <v>30</v>
      </c>
      <c r="AS8" s="7">
        <v>12</v>
      </c>
      <c r="AT8" s="2">
        <v>20</v>
      </c>
      <c r="AU8" s="2">
        <v>5</v>
      </c>
      <c r="AV8" s="6">
        <v>100</v>
      </c>
      <c r="AW8" s="2">
        <v>16</v>
      </c>
      <c r="AX8" s="6">
        <f>199.5+20</f>
        <v>219.5</v>
      </c>
      <c r="BA8" s="2">
        <f>(D8+E8+H8+I8+N8+M8+S8+X8+Y8+AA8+AB8+AF8+AG8+AK8+AL8+AO8+AR8+AT8)/3.54</f>
        <v>97.033898305084747</v>
      </c>
      <c r="BB8" s="8">
        <f>SUM(B8,F8,G8,J8,K8,L8,O8,T8,U8,V8,W8,Z8,AC8,AH8,AI8+AJ8+AP8+AS8+AD8+AM8+AU8+C8)/2.29</f>
        <v>87.991266375545848</v>
      </c>
      <c r="BC8" s="6">
        <f>(P8+AE8+AN8+AV8+AW8)/4</f>
        <v>98.625</v>
      </c>
      <c r="BD8" s="2">
        <f>(BA8+BB8+4*BC8+AX8)/8</f>
        <v>99.878145585078826</v>
      </c>
      <c r="BE8" s="2">
        <v>95.58</v>
      </c>
      <c r="BF8" s="2">
        <f>BD8*0.8+BE8*0.2</f>
        <v>99.018516468063069</v>
      </c>
      <c r="BG8" s="9" t="s">
        <v>2</v>
      </c>
    </row>
    <row r="9" spans="1:65" s="2" customFormat="1" ht="16.5" customHeight="1">
      <c r="A9" s="10" t="s">
        <v>16</v>
      </c>
      <c r="B9" s="2">
        <v>1</v>
      </c>
      <c r="C9" s="2">
        <v>5</v>
      </c>
      <c r="D9" s="2">
        <v>16</v>
      </c>
      <c r="E9" s="2">
        <v>18</v>
      </c>
      <c r="F9" s="2">
        <v>5</v>
      </c>
      <c r="G9" s="11">
        <v>14.5</v>
      </c>
      <c r="H9" s="4">
        <v>15</v>
      </c>
      <c r="I9" s="2">
        <v>16.989999999999998</v>
      </c>
      <c r="J9" s="5">
        <v>15.5</v>
      </c>
      <c r="L9" s="2">
        <v>5</v>
      </c>
      <c r="M9" s="2">
        <v>19</v>
      </c>
      <c r="N9" s="2">
        <v>13.32</v>
      </c>
      <c r="O9" s="5">
        <v>18</v>
      </c>
      <c r="P9" s="6">
        <v>93.5</v>
      </c>
      <c r="Q9" s="2">
        <v>18</v>
      </c>
      <c r="R9" s="2">
        <v>14</v>
      </c>
      <c r="S9" s="2">
        <v>7</v>
      </c>
      <c r="T9" s="5">
        <v>17</v>
      </c>
      <c r="U9" s="2">
        <v>5</v>
      </c>
      <c r="V9" s="2">
        <v>2</v>
      </c>
      <c r="W9" s="2">
        <v>5</v>
      </c>
      <c r="X9" s="2">
        <v>19</v>
      </c>
      <c r="Y9" s="2">
        <v>11</v>
      </c>
      <c r="Z9" s="7">
        <v>13</v>
      </c>
      <c r="AB9" s="2">
        <v>8.66</v>
      </c>
      <c r="AC9" s="7"/>
      <c r="AD9" s="2">
        <v>12</v>
      </c>
      <c r="AE9" s="6">
        <v>70</v>
      </c>
      <c r="AF9" s="2">
        <v>20</v>
      </c>
      <c r="AG9" s="2">
        <v>11.32</v>
      </c>
      <c r="AH9" s="7">
        <v>13</v>
      </c>
      <c r="AI9" s="2">
        <v>2</v>
      </c>
      <c r="AJ9" s="7">
        <v>20</v>
      </c>
      <c r="AK9" s="2">
        <v>20</v>
      </c>
      <c r="AL9" s="2">
        <v>11</v>
      </c>
      <c r="AM9" s="2">
        <v>11.5</v>
      </c>
      <c r="AN9" s="6">
        <v>87</v>
      </c>
      <c r="AP9" s="7">
        <v>13</v>
      </c>
      <c r="AQ9" s="2">
        <v>5</v>
      </c>
      <c r="AR9" s="2">
        <v>29</v>
      </c>
      <c r="AS9" s="7">
        <v>16</v>
      </c>
      <c r="AU9" s="2">
        <v>5</v>
      </c>
      <c r="AV9" s="6">
        <v>83</v>
      </c>
      <c r="AW9" s="2">
        <v>16</v>
      </c>
      <c r="AX9" s="6">
        <f>171.5+16</f>
        <v>187.5</v>
      </c>
      <c r="BA9" s="2">
        <f>(D9+E9+H9+I9+N9+M9+S9+X9+Y9+AA9+AB9+AF9+AG9+AK9+AL9+AO9+AR9+AT9)/3.54</f>
        <v>66.466101694915253</v>
      </c>
      <c r="BB9" s="8">
        <f>SUM(B9,F9,G9,J9,K9,L9,O9,T9,U9,V9,W9,Z9,AC9,AH9,AI9+AJ9+AP9+AS9+AD9+AM9+AU9+C9)/2.29</f>
        <v>86.681222707423586</v>
      </c>
      <c r="BC9" s="6">
        <f>(P9+AE9+AN9+AV9+AW9)/4</f>
        <v>87.375</v>
      </c>
      <c r="BD9" s="2">
        <f>(BA9+BB9+4*BC9+AX9)/8</f>
        <v>86.26841555029236</v>
      </c>
      <c r="BE9" s="2">
        <v>88.697000000000003</v>
      </c>
      <c r="BF9" s="2">
        <f>BD9*0.8+BE9*0.2</f>
        <v>86.754132440233889</v>
      </c>
      <c r="BG9" s="9" t="s">
        <v>10</v>
      </c>
    </row>
    <row r="10" spans="1:65" s="2" customFormat="1" ht="16.5" customHeight="1">
      <c r="A10" s="10" t="s">
        <v>20</v>
      </c>
      <c r="B10" s="2">
        <v>4</v>
      </c>
      <c r="C10" s="2">
        <v>5</v>
      </c>
      <c r="D10" s="2">
        <v>18</v>
      </c>
      <c r="E10" s="2">
        <v>18</v>
      </c>
      <c r="F10" s="2">
        <v>5</v>
      </c>
      <c r="G10" s="11">
        <v>18</v>
      </c>
      <c r="H10" s="4">
        <v>18</v>
      </c>
      <c r="I10" s="2">
        <v>15.1</v>
      </c>
      <c r="J10" s="5">
        <v>19.5</v>
      </c>
      <c r="K10" s="2">
        <v>10</v>
      </c>
      <c r="L10" s="2">
        <v>5</v>
      </c>
      <c r="M10" s="2">
        <v>17</v>
      </c>
      <c r="N10" s="2">
        <v>14.66</v>
      </c>
      <c r="O10" s="5">
        <v>17</v>
      </c>
      <c r="P10" s="6">
        <v>51</v>
      </c>
      <c r="Q10" s="2">
        <v>19</v>
      </c>
      <c r="R10" s="2">
        <v>20</v>
      </c>
      <c r="S10" s="2">
        <v>17</v>
      </c>
      <c r="T10" s="5">
        <v>16</v>
      </c>
      <c r="U10" s="2">
        <v>5</v>
      </c>
      <c r="V10" s="2">
        <v>2</v>
      </c>
      <c r="W10" s="2">
        <v>5</v>
      </c>
      <c r="X10" s="2">
        <v>20</v>
      </c>
      <c r="Y10" s="2">
        <v>15.32</v>
      </c>
      <c r="Z10" s="7">
        <v>15</v>
      </c>
      <c r="AA10" s="2">
        <v>20</v>
      </c>
      <c r="AB10" s="2">
        <v>18</v>
      </c>
      <c r="AC10" s="7">
        <v>13</v>
      </c>
      <c r="AD10" s="2">
        <v>9</v>
      </c>
      <c r="AE10" s="6">
        <v>82</v>
      </c>
      <c r="AF10" s="2">
        <v>16</v>
      </c>
      <c r="AG10" s="2">
        <v>15</v>
      </c>
      <c r="AH10" s="7">
        <v>0</v>
      </c>
      <c r="AI10" s="2">
        <v>2</v>
      </c>
      <c r="AJ10" s="7">
        <v>15</v>
      </c>
      <c r="AK10" s="2">
        <v>15</v>
      </c>
      <c r="AL10" s="2">
        <v>15.68</v>
      </c>
      <c r="AM10" s="2">
        <v>13</v>
      </c>
      <c r="AN10" s="6">
        <v>50</v>
      </c>
      <c r="AO10" s="2">
        <v>20</v>
      </c>
      <c r="AP10" s="7">
        <v>16</v>
      </c>
      <c r="AQ10" s="2">
        <v>5</v>
      </c>
      <c r="AR10" s="2">
        <v>30</v>
      </c>
      <c r="AS10" s="7">
        <v>14</v>
      </c>
      <c r="AT10" s="2">
        <v>20</v>
      </c>
      <c r="AU10" s="2">
        <v>5</v>
      </c>
      <c r="AV10" s="6">
        <v>78</v>
      </c>
      <c r="AW10" s="2">
        <v>16</v>
      </c>
      <c r="AX10" s="6">
        <v>99</v>
      </c>
      <c r="BA10" s="2">
        <f>(D10+E10+H10+I10+N10+M10+S10+X10+Y10+AA10+AB10+AF10+AG10+AK10+AL10+AO10+AR10+AT10)/3.54</f>
        <v>91.175141242937855</v>
      </c>
      <c r="BB10" s="8">
        <f>SUM(B10,F10,G10,J10,K10,L10,O10,T10,U10,V10,W10,Z10,AC10,AH10,AI10+AJ10+AP10+AS10+AD10+AM10+AU10+C10)/2.29</f>
        <v>93.231441048034938</v>
      </c>
      <c r="BC10" s="6">
        <f>(P10+AE10+AN10+AV10+AW10)/4</f>
        <v>69.25</v>
      </c>
      <c r="BD10" s="2">
        <f>(BA10+BB10+4*BC10+AX10)/8</f>
        <v>70.050822786371597</v>
      </c>
      <c r="BE10" s="2">
        <v>94.92</v>
      </c>
      <c r="BF10" s="2">
        <f>BD10*0.8+BE10*0.2</f>
        <v>75.024658229097284</v>
      </c>
      <c r="BG10" s="9" t="s">
        <v>6</v>
      </c>
    </row>
    <row r="11" spans="1:65" s="2" customFormat="1" ht="16.5" customHeight="1">
      <c r="A11" s="10" t="s">
        <v>21</v>
      </c>
      <c r="B11" s="2">
        <v>5</v>
      </c>
      <c r="C11" s="2">
        <v>5</v>
      </c>
      <c r="D11" s="2">
        <v>19</v>
      </c>
      <c r="E11" s="2">
        <v>18</v>
      </c>
      <c r="F11" s="4">
        <v>5</v>
      </c>
      <c r="G11" s="11">
        <v>18.5</v>
      </c>
      <c r="H11" s="4">
        <v>19</v>
      </c>
      <c r="I11" s="2">
        <v>18</v>
      </c>
      <c r="J11" s="5">
        <v>15.5</v>
      </c>
      <c r="K11" s="4">
        <v>10</v>
      </c>
      <c r="L11" s="2">
        <v>4</v>
      </c>
      <c r="M11" s="24">
        <v>18</v>
      </c>
      <c r="N11" s="2">
        <v>17</v>
      </c>
      <c r="O11" s="48" t="s">
        <v>22</v>
      </c>
      <c r="P11" s="23">
        <v>87</v>
      </c>
      <c r="Q11" s="2">
        <v>18</v>
      </c>
      <c r="R11" s="2">
        <v>20</v>
      </c>
      <c r="S11" s="2">
        <v>18</v>
      </c>
      <c r="T11" s="5">
        <v>10</v>
      </c>
      <c r="U11" s="2">
        <v>5</v>
      </c>
      <c r="V11" s="2">
        <v>2</v>
      </c>
      <c r="W11" s="2">
        <v>5</v>
      </c>
      <c r="X11" s="2">
        <v>20</v>
      </c>
      <c r="Y11" s="2">
        <v>18</v>
      </c>
      <c r="Z11" s="7">
        <v>10</v>
      </c>
      <c r="AA11" s="2">
        <v>20</v>
      </c>
      <c r="AB11" s="2">
        <v>16.34</v>
      </c>
      <c r="AC11" s="7">
        <v>20</v>
      </c>
      <c r="AD11" s="2">
        <v>12</v>
      </c>
      <c r="AE11" s="6">
        <v>92</v>
      </c>
      <c r="AF11" s="2">
        <v>20</v>
      </c>
      <c r="AG11" s="2">
        <v>18</v>
      </c>
      <c r="AH11" s="7">
        <v>0</v>
      </c>
      <c r="AI11" s="2">
        <v>2</v>
      </c>
      <c r="AJ11" s="7">
        <v>15</v>
      </c>
      <c r="AK11" s="2">
        <v>20</v>
      </c>
      <c r="AL11" s="2">
        <v>18</v>
      </c>
      <c r="AM11" s="2">
        <v>15</v>
      </c>
      <c r="AN11" s="6">
        <v>85</v>
      </c>
      <c r="AO11" s="2">
        <v>20</v>
      </c>
      <c r="AP11" s="7">
        <v>20</v>
      </c>
      <c r="AQ11" s="2">
        <v>5</v>
      </c>
      <c r="AR11" s="2">
        <v>30</v>
      </c>
      <c r="AS11" s="7">
        <v>15</v>
      </c>
      <c r="AT11" s="2">
        <v>20</v>
      </c>
      <c r="AU11" s="2">
        <v>5</v>
      </c>
      <c r="AV11" s="6">
        <v>72</v>
      </c>
      <c r="AW11" s="2">
        <v>16</v>
      </c>
      <c r="AX11" s="6">
        <v>155</v>
      </c>
      <c r="BA11" s="2">
        <f>(D11+E11+H11+I11+N11+M11+S11+X11+Y11+AA11+AB11+AF11+AG11+AK11+AL11+AO11+AR11+AT11)/3.54</f>
        <v>98.118644067796623</v>
      </c>
      <c r="BB11" s="8">
        <f>SUM(B11,F11,G11,J11,K11,L11,O11,T11,U11,V11,W11,Z11,AC11,AH11,AI11+AJ11+AP11+AS11+AD11+AM11+AU11+C11)/2.09</f>
        <v>95.215311004784695</v>
      </c>
      <c r="BC11" s="6">
        <f>(P11+AE11+AN11+AV11+AW11)/4</f>
        <v>88</v>
      </c>
      <c r="BD11" s="2">
        <f>(BA11+BB11+4*BC11+AX11)/8</f>
        <v>87.541744384072672</v>
      </c>
      <c r="BE11" s="2">
        <v>99.25</v>
      </c>
      <c r="BF11" s="2">
        <f>BD11*0.8+BE11*0.2</f>
        <v>89.883395507258143</v>
      </c>
      <c r="BG11" s="9" t="s">
        <v>0</v>
      </c>
    </row>
    <row r="12" spans="1:65" s="2" customFormat="1" ht="16.5" customHeight="1">
      <c r="A12" s="10" t="s">
        <v>80</v>
      </c>
      <c r="G12" s="3">
        <v>11.5</v>
      </c>
      <c r="H12" s="4"/>
      <c r="J12" s="5">
        <v>15.5</v>
      </c>
      <c r="O12" s="5">
        <v>12</v>
      </c>
      <c r="P12" s="6">
        <v>47</v>
      </c>
      <c r="Q12" s="2">
        <v>13</v>
      </c>
      <c r="T12" s="5"/>
      <c r="Z12" s="7"/>
      <c r="AC12" s="7"/>
      <c r="AE12" s="6"/>
      <c r="AH12" s="7"/>
      <c r="AJ12" s="7"/>
      <c r="AN12" s="6"/>
      <c r="AP12" s="7"/>
      <c r="AS12" s="7"/>
      <c r="AV12" s="6"/>
      <c r="AX12" s="6"/>
      <c r="BA12" s="2">
        <f>(D12+E12+H12+I12+N12+M12+S12+X12+Y12+AA12+AB12+AF12+AG12+AK12+AL12+AO12+AR12+AT12)/3.54</f>
        <v>0</v>
      </c>
      <c r="BB12" s="8">
        <f>SUM(B12,F12,G12,J12,K12,L12,O12,T12,U12,V12,W12,Z12,AC12,AH12,AI12+AJ12+AP12+AS12+AD12+AM12+AU12+C12)/2.29</f>
        <v>17.030567685589521</v>
      </c>
      <c r="BC12" s="6">
        <f>(P12+AE12+AN12+AV12+AW12)/4</f>
        <v>11.75</v>
      </c>
      <c r="BD12" s="2">
        <f>(BA12+BB12+4*BC12+AX12)/8</f>
        <v>8.0038209606986896</v>
      </c>
      <c r="BF12" s="2">
        <f>BD12*0.8+BE12*0.2</f>
        <v>6.4030567685589519</v>
      </c>
      <c r="BG12" s="9" t="s">
        <v>3</v>
      </c>
      <c r="BH12" s="8"/>
      <c r="BI12" s="6"/>
      <c r="BM12" s="9"/>
    </row>
    <row r="13" spans="1:65" s="15" customFormat="1" ht="16.5" customHeight="1">
      <c r="A13" s="49" t="s">
        <v>17</v>
      </c>
      <c r="B13" s="15">
        <v>1</v>
      </c>
      <c r="C13" s="15">
        <v>5</v>
      </c>
      <c r="D13" s="15">
        <v>17</v>
      </c>
      <c r="E13" s="15">
        <v>18</v>
      </c>
      <c r="F13" s="15">
        <v>5</v>
      </c>
      <c r="G13" s="16">
        <v>16</v>
      </c>
      <c r="H13" s="17">
        <v>7.5</v>
      </c>
      <c r="I13" s="2"/>
      <c r="J13" s="18">
        <v>18.5</v>
      </c>
      <c r="L13" s="15">
        <v>5</v>
      </c>
      <c r="M13" s="15">
        <v>6</v>
      </c>
      <c r="N13" s="15">
        <v>12.5</v>
      </c>
      <c r="O13" s="18">
        <v>19</v>
      </c>
      <c r="P13" s="19">
        <v>84</v>
      </c>
      <c r="Q13" s="15">
        <v>20</v>
      </c>
      <c r="S13" s="15">
        <v>2</v>
      </c>
      <c r="T13" s="18">
        <v>17</v>
      </c>
      <c r="U13" s="15">
        <v>5</v>
      </c>
      <c r="V13" s="15">
        <v>2</v>
      </c>
      <c r="W13" s="15">
        <v>5</v>
      </c>
      <c r="Y13" s="15">
        <v>13</v>
      </c>
      <c r="Z13" s="20">
        <v>11</v>
      </c>
      <c r="AC13" s="20"/>
      <c r="AE13" s="19">
        <v>69</v>
      </c>
      <c r="AH13" s="20">
        <v>12</v>
      </c>
      <c r="AI13" s="15">
        <v>2</v>
      </c>
      <c r="AJ13" s="20">
        <v>15</v>
      </c>
      <c r="AM13" s="15">
        <v>14</v>
      </c>
      <c r="AN13" s="19">
        <v>60</v>
      </c>
      <c r="AP13" s="20"/>
      <c r="AS13" s="20">
        <v>15</v>
      </c>
      <c r="AV13" s="19">
        <v>49</v>
      </c>
      <c r="AW13" s="15">
        <v>16</v>
      </c>
      <c r="AX13" s="19">
        <v>95</v>
      </c>
      <c r="BA13" s="2">
        <f>(D13+E13+H13+I13+N13+M13+S13+X13+Y13+AA13+AB13+AF13+AG13+AK13+AL13+AO13+AR13+AT13)/3.54</f>
        <v>21.468926553672315</v>
      </c>
      <c r="BB13" s="8">
        <f>SUM(B13,F13,G13,J13,K13,L13,O13,T13,U13,V13,W13,Z13,AC13,AH13,AI13+AJ13+AP13+AS13+AD13+AM13+AU13+C13)/2.29</f>
        <v>73.144104803493448</v>
      </c>
      <c r="BC13" s="6">
        <f>(P13+AE13+AN13+AV13+AW13)/4</f>
        <v>69.5</v>
      </c>
      <c r="BD13" s="2">
        <f>(BA13+BB13+4*BC13+AX13)/8</f>
        <v>58.451628919645721</v>
      </c>
      <c r="BE13" s="2">
        <v>91.1</v>
      </c>
      <c r="BF13" s="2">
        <f>BD13*0.8+BE13*0.2</f>
        <v>64.981303135716587</v>
      </c>
      <c r="BG13" s="21" t="s">
        <v>14</v>
      </c>
    </row>
    <row r="14" spans="1:65" s="2" customFormat="1" ht="16.5" customHeight="1">
      <c r="A14" s="10" t="s">
        <v>1</v>
      </c>
      <c r="B14" s="2">
        <v>3</v>
      </c>
      <c r="D14" s="2">
        <v>20</v>
      </c>
      <c r="E14" s="2">
        <v>18</v>
      </c>
      <c r="F14" s="2">
        <v>5</v>
      </c>
      <c r="G14" s="11">
        <v>15.5</v>
      </c>
      <c r="H14" s="4">
        <v>14</v>
      </c>
      <c r="I14" s="2">
        <v>16</v>
      </c>
      <c r="J14" s="5">
        <v>18.5</v>
      </c>
      <c r="K14" s="2">
        <v>10</v>
      </c>
      <c r="M14" s="2">
        <v>20</v>
      </c>
      <c r="N14" s="2">
        <v>18</v>
      </c>
      <c r="O14" s="5">
        <v>18</v>
      </c>
      <c r="P14" s="6">
        <v>100</v>
      </c>
      <c r="Q14" s="2">
        <v>17</v>
      </c>
      <c r="R14" s="2">
        <v>20</v>
      </c>
      <c r="S14" s="2">
        <v>18</v>
      </c>
      <c r="T14" s="5">
        <v>17</v>
      </c>
      <c r="U14" s="2">
        <v>5</v>
      </c>
      <c r="V14" s="2">
        <v>2</v>
      </c>
      <c r="X14" s="2">
        <v>20</v>
      </c>
      <c r="Y14" s="2">
        <v>18</v>
      </c>
      <c r="Z14" s="7">
        <v>15</v>
      </c>
      <c r="AA14" s="2">
        <v>20</v>
      </c>
      <c r="AB14" s="2">
        <v>16.66</v>
      </c>
      <c r="AC14" s="7">
        <v>19.5</v>
      </c>
      <c r="AD14" s="2">
        <v>12</v>
      </c>
      <c r="AE14" s="6">
        <v>94.5</v>
      </c>
      <c r="AF14" s="2">
        <v>20</v>
      </c>
      <c r="AG14" s="2">
        <v>14</v>
      </c>
      <c r="AH14" s="7">
        <v>20</v>
      </c>
      <c r="AI14" s="2">
        <v>2</v>
      </c>
      <c r="AJ14" s="7">
        <v>0</v>
      </c>
      <c r="AK14" s="2">
        <v>20</v>
      </c>
      <c r="AL14" s="2">
        <v>18</v>
      </c>
      <c r="AM14" s="2">
        <v>9</v>
      </c>
      <c r="AN14" s="6">
        <v>97</v>
      </c>
      <c r="AO14" s="2">
        <v>18</v>
      </c>
      <c r="AP14" s="7">
        <v>15</v>
      </c>
      <c r="AR14" s="2">
        <v>30</v>
      </c>
      <c r="AS14" s="7">
        <v>20</v>
      </c>
      <c r="AT14" s="2">
        <v>20</v>
      </c>
      <c r="AU14" s="2">
        <v>5</v>
      </c>
      <c r="AV14" s="6">
        <v>94</v>
      </c>
      <c r="AW14" s="2">
        <v>16</v>
      </c>
      <c r="AX14" s="6">
        <v>182</v>
      </c>
      <c r="BA14" s="2">
        <f>(D14+E14+H14+I14+N14+M14+S14+X14+Y14+AA14+AB14+AF14+AG14+AK14+AL14+AO14+AR14+AT14)/3.54</f>
        <v>95.666666666666657</v>
      </c>
      <c r="BB14" s="8">
        <f>SUM(B14,F14,G14,J14,K14,L14,O14,T14,U14,V14,W14,Z14,AC14,AH14,AI14+AJ14+AP14+AS14+AD14+AM14+AU14+C14)/2.29</f>
        <v>92.358078602620083</v>
      </c>
      <c r="BC14" s="6">
        <f>(P14+AE14+AN14+AV14+AW14)/4</f>
        <v>100.375</v>
      </c>
      <c r="BD14" s="2">
        <f>(BA14+BB14+4*BC14+AX14)/8</f>
        <v>96.440593158660846</v>
      </c>
      <c r="BE14" s="2">
        <v>94.416700000000006</v>
      </c>
      <c r="BF14" s="2">
        <f>BD14*0.8+BE14*0.2</f>
        <v>96.035814526928689</v>
      </c>
      <c r="BG14" s="9" t="s">
        <v>2</v>
      </c>
    </row>
    <row r="15" spans="1:65" s="2" customFormat="1" ht="16.5" customHeight="1">
      <c r="A15" s="10" t="s">
        <v>15</v>
      </c>
      <c r="B15" s="2">
        <v>4</v>
      </c>
      <c r="C15" s="2">
        <v>5</v>
      </c>
      <c r="D15" s="2">
        <v>6</v>
      </c>
      <c r="E15" s="2">
        <v>16</v>
      </c>
      <c r="G15" s="3">
        <v>8.5</v>
      </c>
      <c r="H15" s="4">
        <v>8</v>
      </c>
      <c r="I15" s="2">
        <v>16.149999999999999</v>
      </c>
      <c r="J15" s="5">
        <v>18.5</v>
      </c>
      <c r="K15" s="2">
        <v>10</v>
      </c>
      <c r="L15" s="2">
        <v>3</v>
      </c>
      <c r="M15" s="2">
        <v>7</v>
      </c>
      <c r="N15" s="2">
        <v>12.82</v>
      </c>
      <c r="O15" s="5">
        <v>18</v>
      </c>
      <c r="P15" s="6">
        <v>67</v>
      </c>
      <c r="Q15" s="2">
        <v>17</v>
      </c>
      <c r="S15" s="2">
        <v>10</v>
      </c>
      <c r="T15" s="5"/>
      <c r="U15" s="2">
        <v>5</v>
      </c>
      <c r="V15" s="2">
        <v>2</v>
      </c>
      <c r="Y15" s="2">
        <v>14</v>
      </c>
      <c r="Z15" s="7">
        <v>20</v>
      </c>
      <c r="AA15" s="2">
        <v>16</v>
      </c>
      <c r="AB15" s="2">
        <v>15.34</v>
      </c>
      <c r="AC15" s="7">
        <v>14</v>
      </c>
      <c r="AD15" s="2">
        <v>11</v>
      </c>
      <c r="AE15" s="6">
        <v>76</v>
      </c>
      <c r="AF15" s="2">
        <v>20</v>
      </c>
      <c r="AG15" s="2">
        <v>4.33</v>
      </c>
      <c r="AH15" s="7">
        <v>12</v>
      </c>
      <c r="AI15" s="2">
        <v>2</v>
      </c>
      <c r="AJ15" s="7">
        <v>13</v>
      </c>
      <c r="AK15" s="2">
        <v>9</v>
      </c>
      <c r="AL15" s="2">
        <v>16</v>
      </c>
      <c r="AM15" s="2">
        <v>9</v>
      </c>
      <c r="AN15" s="6">
        <v>68</v>
      </c>
      <c r="AP15" s="7"/>
      <c r="AS15" s="7">
        <v>13</v>
      </c>
      <c r="AT15" s="2">
        <v>20</v>
      </c>
      <c r="AV15" s="6">
        <v>32</v>
      </c>
      <c r="AW15" s="2">
        <v>16</v>
      </c>
      <c r="AX15" s="6">
        <f>92+18</f>
        <v>110</v>
      </c>
      <c r="BA15" s="2">
        <f>(D15+E15+H15+I15+N15+M15+S15+X15+Y15+AA15+AB15+AF15+AG15+AK15+AL15+AO15+AR15+AT15)/3.54</f>
        <v>53.853107344632775</v>
      </c>
      <c r="BB15" s="8">
        <f>SUM(B15,F15,G15,J15,K15,L15,O15,T15,U15,V15,W15,Z15,AC15,AH15,AI15+AJ15+AP15+AS15+AD15+AM15+AU15+C15)/2.29</f>
        <v>73.362445414847159</v>
      </c>
      <c r="BC15" s="6">
        <f>(P15+AE15+AN15+AV15+AW15)/4</f>
        <v>64.75</v>
      </c>
      <c r="BD15" s="2">
        <f>(BA15+BB15+4*BC15+AX15)/8</f>
        <v>62.02694409493499</v>
      </c>
      <c r="BE15" s="2">
        <v>94.66</v>
      </c>
      <c r="BF15" s="2">
        <f>BD15*0.8+BE15*0.2</f>
        <v>68.553555275948</v>
      </c>
      <c r="BG15" s="9" t="s">
        <v>8</v>
      </c>
    </row>
    <row r="16" spans="1:65" s="2" customFormat="1" ht="16.5" customHeight="1">
      <c r="A16" s="1">
        <v>10118</v>
      </c>
      <c r="B16" s="2">
        <v>5</v>
      </c>
      <c r="C16" s="2">
        <v>5</v>
      </c>
      <c r="D16" s="2">
        <v>18</v>
      </c>
      <c r="E16" s="2">
        <v>17</v>
      </c>
      <c r="F16" s="2">
        <v>5</v>
      </c>
      <c r="G16" s="3">
        <v>14</v>
      </c>
      <c r="H16" s="4">
        <v>17</v>
      </c>
      <c r="I16" s="2">
        <v>12.64</v>
      </c>
      <c r="J16" s="5">
        <v>13</v>
      </c>
      <c r="K16" s="2">
        <v>10</v>
      </c>
      <c r="L16" s="2">
        <v>6</v>
      </c>
      <c r="M16" s="2">
        <v>18</v>
      </c>
      <c r="N16" s="2">
        <v>12.32</v>
      </c>
      <c r="O16" s="5">
        <v>15</v>
      </c>
      <c r="P16" s="6">
        <v>50</v>
      </c>
      <c r="Q16" s="2">
        <v>19</v>
      </c>
      <c r="R16" s="2">
        <v>20</v>
      </c>
      <c r="S16" s="2">
        <v>17</v>
      </c>
      <c r="T16" s="5">
        <v>0</v>
      </c>
      <c r="U16" s="2">
        <v>5</v>
      </c>
      <c r="V16" s="2">
        <v>2</v>
      </c>
      <c r="W16" s="2">
        <v>5</v>
      </c>
      <c r="X16" s="2">
        <v>20</v>
      </c>
      <c r="Y16" s="2">
        <v>18</v>
      </c>
      <c r="Z16" s="7">
        <v>18</v>
      </c>
      <c r="AA16" s="2">
        <v>20</v>
      </c>
      <c r="AB16" s="2">
        <v>14.34</v>
      </c>
      <c r="AC16" s="7">
        <v>15</v>
      </c>
      <c r="AD16" s="2">
        <v>12</v>
      </c>
      <c r="AE16" s="6">
        <v>88</v>
      </c>
      <c r="AF16" s="2">
        <v>20</v>
      </c>
      <c r="AG16" s="2">
        <v>16.989999999999998</v>
      </c>
      <c r="AH16" s="7">
        <v>18</v>
      </c>
      <c r="AI16" s="2">
        <v>2</v>
      </c>
      <c r="AJ16" s="7">
        <v>17</v>
      </c>
      <c r="AK16" s="2">
        <v>20</v>
      </c>
      <c r="AL16" s="2">
        <v>18</v>
      </c>
      <c r="AM16" s="2">
        <v>11</v>
      </c>
      <c r="AN16" s="6">
        <v>74</v>
      </c>
      <c r="AO16" s="2">
        <v>19</v>
      </c>
      <c r="AP16" s="7">
        <v>18</v>
      </c>
      <c r="AQ16" s="2">
        <v>5</v>
      </c>
      <c r="AR16" s="2">
        <v>30</v>
      </c>
      <c r="AS16" s="7">
        <v>20</v>
      </c>
      <c r="AT16" s="2">
        <v>20</v>
      </c>
      <c r="AU16" s="2">
        <v>5</v>
      </c>
      <c r="AV16" s="6">
        <v>69</v>
      </c>
      <c r="AW16" s="2">
        <v>16</v>
      </c>
      <c r="AX16" s="6">
        <v>176</v>
      </c>
      <c r="BA16" s="2">
        <f>(D16+E16+H16+I16+N16+M16+S16+X16+Y16+AA16+AB16+AF16+AG16+AK16+AL16+AO16+AR16+AT16)/3.54</f>
        <v>92.737288135593232</v>
      </c>
      <c r="BB16" s="8">
        <f>SUM(B16,F16,G16,J16,K16,L16,O16,T16,U16,V16,W16,Z16,AC16,AH16,AI16+AJ16+AP16+AS16+AD16+AM16+AU16+C16)/2.29</f>
        <v>96.506550218340607</v>
      </c>
      <c r="BC16" s="6">
        <f>(P16+AE16+AN16+AV16+AW16)/4</f>
        <v>74.25</v>
      </c>
      <c r="BD16" s="2">
        <f>(BA16+BB16+4*BC16+AX16)/8</f>
        <v>82.780479794241728</v>
      </c>
      <c r="BE16" s="2">
        <v>91.92</v>
      </c>
      <c r="BF16" s="2">
        <f>BD16*0.8+BE16*0.2</f>
        <v>84.608383835393383</v>
      </c>
      <c r="BG16" s="9" t="s">
        <v>10</v>
      </c>
    </row>
    <row r="17" spans="1:94" s="2" customFormat="1" ht="16.5" customHeight="1">
      <c r="A17" s="1">
        <v>10261</v>
      </c>
      <c r="B17" s="2">
        <v>5</v>
      </c>
      <c r="C17" s="2">
        <v>5</v>
      </c>
      <c r="D17" s="2">
        <v>17</v>
      </c>
      <c r="E17" s="2">
        <v>18</v>
      </c>
      <c r="F17" s="2">
        <v>5</v>
      </c>
      <c r="G17" s="11">
        <v>16.5</v>
      </c>
      <c r="H17" s="4">
        <v>4.5</v>
      </c>
      <c r="I17" s="2">
        <v>17.649999999999999</v>
      </c>
      <c r="J17" s="5"/>
      <c r="L17" s="2">
        <v>2</v>
      </c>
      <c r="M17" s="2">
        <v>20</v>
      </c>
      <c r="N17" s="2">
        <v>17.5</v>
      </c>
      <c r="O17" s="5">
        <v>19</v>
      </c>
      <c r="P17" s="6">
        <v>84.5</v>
      </c>
      <c r="Q17" s="2">
        <v>19</v>
      </c>
      <c r="R17" s="2">
        <v>16</v>
      </c>
      <c r="S17" s="2">
        <v>15</v>
      </c>
      <c r="T17" s="5">
        <v>17</v>
      </c>
      <c r="U17" s="2">
        <v>5</v>
      </c>
      <c r="V17" s="2">
        <v>2</v>
      </c>
      <c r="X17" s="2">
        <v>16</v>
      </c>
      <c r="Y17" s="2">
        <v>18</v>
      </c>
      <c r="Z17" s="7">
        <v>20</v>
      </c>
      <c r="AA17" s="2">
        <v>20</v>
      </c>
      <c r="AB17" s="2">
        <v>17.34</v>
      </c>
      <c r="AC17" s="7">
        <v>13</v>
      </c>
      <c r="AD17" s="2">
        <v>12</v>
      </c>
      <c r="AE17" s="6">
        <v>67</v>
      </c>
      <c r="AF17" s="2">
        <v>20</v>
      </c>
      <c r="AG17" s="2">
        <v>11.32</v>
      </c>
      <c r="AH17" s="7">
        <v>20</v>
      </c>
      <c r="AJ17" s="7">
        <v>20</v>
      </c>
      <c r="AK17" s="2">
        <v>18</v>
      </c>
      <c r="AL17" s="2">
        <v>18</v>
      </c>
      <c r="AM17" s="2">
        <v>15</v>
      </c>
      <c r="AN17" s="6">
        <v>93</v>
      </c>
      <c r="AO17" s="2">
        <v>18</v>
      </c>
      <c r="AP17" s="7">
        <v>18</v>
      </c>
      <c r="AQ17" s="2">
        <v>5</v>
      </c>
      <c r="AR17" s="2">
        <v>29</v>
      </c>
      <c r="AS17" s="7">
        <v>16</v>
      </c>
      <c r="AT17" s="2">
        <v>20</v>
      </c>
      <c r="AU17" s="2">
        <v>5</v>
      </c>
      <c r="AV17" s="6">
        <v>98</v>
      </c>
      <c r="AW17" s="2">
        <v>16</v>
      </c>
      <c r="AX17" s="6">
        <f>171+20</f>
        <v>191</v>
      </c>
      <c r="BA17" s="2">
        <f>(D17+E17+H17+I17+N17+M17+S17+X17+Y17+AA17+AB17+AF17+AG17+AK17+AL17+AO17+AR17+AT17)/3.54</f>
        <v>89.070621468926547</v>
      </c>
      <c r="BB17" s="8">
        <f>SUM(B17,F17,G17,J17,K17,L17,O17,T17,U17,V17,W17,Z17,AC17,AH17,AI17+AJ17+AP17+AS17+AD17+AM17+AU17+C17)/2.29</f>
        <v>94.104803493449779</v>
      </c>
      <c r="BC17" s="6">
        <f>(P17+AE17+AN17+AV17+AW17)/4</f>
        <v>89.625</v>
      </c>
      <c r="BD17" s="2">
        <f>(BA17+BB17+4*BC17+AX17)/8</f>
        <v>91.584428120297048</v>
      </c>
      <c r="BE17" s="2">
        <v>90.18</v>
      </c>
      <c r="BF17" s="2">
        <f>BD17*0.8+BE17*0.2</f>
        <v>91.30354249623764</v>
      </c>
      <c r="BG17" s="9" t="s">
        <v>0</v>
      </c>
    </row>
    <row r="18" spans="1:94" s="2" customFormat="1" ht="16.5" customHeight="1">
      <c r="A18" s="1">
        <v>11011</v>
      </c>
      <c r="B18" s="2">
        <v>1</v>
      </c>
      <c r="C18" s="2">
        <v>5</v>
      </c>
      <c r="D18" s="2">
        <v>16</v>
      </c>
      <c r="E18" s="2">
        <v>18</v>
      </c>
      <c r="F18" s="2">
        <v>5</v>
      </c>
      <c r="G18" s="3">
        <v>6</v>
      </c>
      <c r="H18" s="4"/>
      <c r="I18" s="2">
        <v>7.32</v>
      </c>
      <c r="J18" s="5"/>
      <c r="L18" s="2">
        <v>5</v>
      </c>
      <c r="M18" s="2">
        <v>3</v>
      </c>
      <c r="N18" s="2">
        <v>15</v>
      </c>
      <c r="O18" s="5">
        <v>13</v>
      </c>
      <c r="P18" s="6">
        <v>21</v>
      </c>
      <c r="Q18" s="2">
        <v>18</v>
      </c>
      <c r="T18" s="5"/>
      <c r="U18" s="2">
        <v>5</v>
      </c>
      <c r="V18" s="2">
        <v>2</v>
      </c>
      <c r="W18" s="2">
        <v>5</v>
      </c>
      <c r="Y18" s="2">
        <v>18</v>
      </c>
      <c r="Z18" s="7">
        <v>12</v>
      </c>
      <c r="AA18" s="2">
        <v>20</v>
      </c>
      <c r="AB18" s="2">
        <v>17.34</v>
      </c>
      <c r="AC18" s="7">
        <v>5</v>
      </c>
      <c r="AD18" s="2">
        <v>7</v>
      </c>
      <c r="AE18" s="6">
        <v>38</v>
      </c>
      <c r="AG18" s="2">
        <v>15</v>
      </c>
      <c r="AH18" s="7">
        <v>17</v>
      </c>
      <c r="AI18" s="2">
        <v>2</v>
      </c>
      <c r="AJ18" s="7">
        <v>13</v>
      </c>
      <c r="AK18" s="2">
        <v>20</v>
      </c>
      <c r="AL18" s="2">
        <v>15</v>
      </c>
      <c r="AM18" s="2">
        <v>0</v>
      </c>
      <c r="AN18" s="6">
        <v>29</v>
      </c>
      <c r="AO18" s="2">
        <v>18</v>
      </c>
      <c r="AP18" s="7">
        <v>5</v>
      </c>
      <c r="AS18" s="7">
        <v>4</v>
      </c>
      <c r="AU18" s="2">
        <v>5</v>
      </c>
      <c r="AV18" s="6">
        <v>12</v>
      </c>
      <c r="AX18" s="6">
        <v>29</v>
      </c>
      <c r="BA18" s="2">
        <f>(D18+E18+H18+I18+N18+M18+S18+X18+Y18+AA18+AB18+AF18+AG18+AK18+AL18+AO18+AR18+AT18)/3.54</f>
        <v>51.598870056497177</v>
      </c>
      <c r="BB18" s="8">
        <f>SUM(B18,F18,G18,J18,K18,L18,O18,T18,U18,V18,W18,Z18,AC18,AH18,AI18+AJ18+AP18+AS18+AD18+AM18+AU18+C18)/2.29</f>
        <v>51.091703056768559</v>
      </c>
      <c r="BC18" s="6">
        <f>(P18+AE18+AN18+AV18+AW18)/4</f>
        <v>25</v>
      </c>
      <c r="BD18" s="2">
        <f>(BA18+BB18+4*BC18+AX18)/8</f>
        <v>28.961321639158218</v>
      </c>
      <c r="BE18" s="2">
        <v>84.85</v>
      </c>
      <c r="BF18" s="2">
        <f>BD18*0.8+BE18*0.2</f>
        <v>40.139057311326575</v>
      </c>
      <c r="BG18" s="9" t="s">
        <v>3</v>
      </c>
    </row>
    <row r="19" spans="1:94" s="2" customFormat="1" ht="16.5" customHeight="1">
      <c r="A19" s="1">
        <v>11576</v>
      </c>
      <c r="B19" s="2">
        <v>1</v>
      </c>
      <c r="C19" s="2">
        <v>5</v>
      </c>
      <c r="D19" s="2">
        <v>17</v>
      </c>
      <c r="E19" s="2">
        <v>18</v>
      </c>
      <c r="F19" s="2">
        <v>5</v>
      </c>
      <c r="G19" s="3">
        <v>15.5</v>
      </c>
      <c r="H19" s="4">
        <v>18</v>
      </c>
      <c r="I19" s="2">
        <v>18</v>
      </c>
      <c r="J19" s="5">
        <v>15.5</v>
      </c>
      <c r="K19" s="2">
        <v>10</v>
      </c>
      <c r="M19" s="2">
        <v>17</v>
      </c>
      <c r="N19" s="2">
        <v>16.5</v>
      </c>
      <c r="O19" s="5">
        <v>16</v>
      </c>
      <c r="P19" s="6">
        <v>34</v>
      </c>
      <c r="Q19" s="2">
        <v>18</v>
      </c>
      <c r="R19" s="2">
        <v>18</v>
      </c>
      <c r="S19" s="2">
        <v>18</v>
      </c>
      <c r="T19" s="5">
        <v>10</v>
      </c>
      <c r="U19" s="2">
        <v>5</v>
      </c>
      <c r="V19" s="2">
        <v>2</v>
      </c>
      <c r="W19" s="2">
        <v>5</v>
      </c>
      <c r="X19" s="2">
        <v>18</v>
      </c>
      <c r="Y19" s="2">
        <v>18</v>
      </c>
      <c r="Z19" s="7">
        <v>10</v>
      </c>
      <c r="AA19" s="2">
        <v>16</v>
      </c>
      <c r="AB19" s="2">
        <v>18</v>
      </c>
      <c r="AC19" s="7">
        <v>14</v>
      </c>
      <c r="AD19" s="2">
        <v>12</v>
      </c>
      <c r="AE19" s="6">
        <v>75</v>
      </c>
      <c r="AF19" s="2">
        <v>20</v>
      </c>
      <c r="AG19" s="2">
        <v>18</v>
      </c>
      <c r="AH19" s="7">
        <v>0</v>
      </c>
      <c r="AI19" s="2">
        <v>2</v>
      </c>
      <c r="AJ19" s="7">
        <v>15</v>
      </c>
      <c r="AK19" s="2">
        <v>20</v>
      </c>
      <c r="AL19" s="2">
        <v>18</v>
      </c>
      <c r="AM19" s="2">
        <v>12</v>
      </c>
      <c r="AN19" s="6">
        <v>70</v>
      </c>
      <c r="AO19" s="2">
        <v>18</v>
      </c>
      <c r="AP19" s="7">
        <v>13</v>
      </c>
      <c r="AQ19" s="2">
        <v>5</v>
      </c>
      <c r="AR19" s="2">
        <v>30</v>
      </c>
      <c r="AS19" s="7">
        <v>15</v>
      </c>
      <c r="AT19" s="2">
        <v>20</v>
      </c>
      <c r="AU19" s="2">
        <v>5</v>
      </c>
      <c r="AV19" s="6">
        <v>78</v>
      </c>
      <c r="AW19" s="2">
        <v>16</v>
      </c>
      <c r="AX19" s="6">
        <v>114</v>
      </c>
      <c r="BA19" s="2">
        <f>(D19+E19+H19+I19+N19+M19+S19+X19+Y19+AA19+AB19+AF19+AG19+AK19+AL19+AO19+AR19+AT19)/3.54</f>
        <v>95.056497175141246</v>
      </c>
      <c r="BB19" s="8">
        <f>SUM(B19,F19,G19,J19,K19,L19,O19,T19,U19,V19,W19,Z19,AC19,AH19,AI19+AJ19+AP19+AS19+AD19+AM19+AU19+C19)/2.29</f>
        <v>82.096069868995627</v>
      </c>
      <c r="BC19" s="6">
        <f>(P19+AE19+AN19+AV19+AW19)/4</f>
        <v>68.25</v>
      </c>
      <c r="BD19" s="2">
        <f>(BA19+BB19+4*BC19+AX19)/8</f>
        <v>70.519070880517106</v>
      </c>
      <c r="BE19" s="2">
        <v>94</v>
      </c>
      <c r="BF19" s="2">
        <f>BD19*0.8+BE19*0.2</f>
        <v>75.21525670441369</v>
      </c>
      <c r="BG19" s="9" t="s">
        <v>6</v>
      </c>
    </row>
    <row r="20" spans="1:94" s="2" customFormat="1" ht="16.5" customHeight="1">
      <c r="A20" s="1">
        <v>12207</v>
      </c>
      <c r="B20" s="2">
        <v>5</v>
      </c>
      <c r="D20" s="2">
        <v>17</v>
      </c>
      <c r="E20" s="2">
        <v>18</v>
      </c>
      <c r="F20" s="2">
        <v>5</v>
      </c>
      <c r="G20" s="11">
        <v>12.5</v>
      </c>
      <c r="H20" s="4">
        <v>20</v>
      </c>
      <c r="I20" s="2">
        <v>15.32</v>
      </c>
      <c r="J20" s="5">
        <v>19.5</v>
      </c>
      <c r="K20" s="2">
        <v>10</v>
      </c>
      <c r="L20" s="2">
        <v>4</v>
      </c>
      <c r="M20" s="2">
        <v>20</v>
      </c>
      <c r="N20" s="2">
        <v>15.82</v>
      </c>
      <c r="O20" s="5">
        <v>13</v>
      </c>
      <c r="P20" s="6">
        <v>13</v>
      </c>
      <c r="Q20" s="2">
        <v>20</v>
      </c>
      <c r="R20" s="2">
        <v>20</v>
      </c>
      <c r="S20" s="2">
        <v>15</v>
      </c>
      <c r="T20" s="5">
        <v>13</v>
      </c>
      <c r="U20" s="2">
        <v>5</v>
      </c>
      <c r="X20" s="2">
        <v>20</v>
      </c>
      <c r="Y20" s="2">
        <v>18</v>
      </c>
      <c r="Z20" s="7">
        <v>0</v>
      </c>
      <c r="AA20" s="2">
        <v>20</v>
      </c>
      <c r="AB20" s="2">
        <v>16.34</v>
      </c>
      <c r="AC20" s="7">
        <v>12</v>
      </c>
      <c r="AD20" s="2">
        <v>11</v>
      </c>
      <c r="AE20" s="6">
        <v>44</v>
      </c>
      <c r="AG20" s="2">
        <v>7.3</v>
      </c>
      <c r="AH20" s="7">
        <v>2</v>
      </c>
      <c r="AI20" s="2">
        <v>2</v>
      </c>
      <c r="AJ20" s="7">
        <v>20</v>
      </c>
      <c r="AK20" s="2">
        <v>10</v>
      </c>
      <c r="AL20" s="2">
        <v>18</v>
      </c>
      <c r="AM20" s="2">
        <v>4</v>
      </c>
      <c r="AN20" s="6">
        <v>47</v>
      </c>
      <c r="AO20" s="2">
        <v>20</v>
      </c>
      <c r="AP20" s="7">
        <v>12</v>
      </c>
      <c r="AS20" s="7">
        <v>18</v>
      </c>
      <c r="AV20" s="6">
        <v>55</v>
      </c>
      <c r="AW20" s="2">
        <v>16</v>
      </c>
      <c r="AX20" s="6">
        <v>57</v>
      </c>
      <c r="BA20" s="2">
        <f>(D20+E20+H20+I20+N20+M20+S20+X20+Y20+AA20+AB20+AF20+AG20+AK20+AL20+AO20+AR20+AT20)/3.54</f>
        <v>70.841807909604526</v>
      </c>
      <c r="BB20" s="8">
        <f>SUM(B20,F20,G20,J20,K20,L20,O20,T20,U20,V20,W20,Z20,AC20,AH20,AI20+AJ20+AP20+AS20+AD20+AM20+AU20+C20)/2.29</f>
        <v>73.362445414847159</v>
      </c>
      <c r="BC20" s="6">
        <f>(P20+AE20+AN20+AV20+AW20)/4</f>
        <v>43.75</v>
      </c>
      <c r="BD20" s="2">
        <f>(BA20+BB20+4*BC20+AX20)/8</f>
        <v>47.025531665556457</v>
      </c>
      <c r="BE20" s="2">
        <v>92.4</v>
      </c>
      <c r="BF20" s="2">
        <f>BD20*0.8+BE20*0.2</f>
        <v>56.10042533244517</v>
      </c>
      <c r="BG20" s="9" t="s">
        <v>3</v>
      </c>
    </row>
    <row r="21" spans="1:94" s="2" customFormat="1" ht="16.5" customHeight="1">
      <c r="A21" s="1">
        <v>12435</v>
      </c>
      <c r="B21" s="2">
        <v>5</v>
      </c>
      <c r="C21" s="2">
        <v>5</v>
      </c>
      <c r="D21" s="4">
        <v>20</v>
      </c>
      <c r="E21" s="2">
        <v>18</v>
      </c>
      <c r="F21" s="4">
        <v>5</v>
      </c>
      <c r="G21" s="3">
        <v>20</v>
      </c>
      <c r="H21" s="4">
        <v>20</v>
      </c>
      <c r="I21" s="2">
        <v>18</v>
      </c>
      <c r="J21" s="5">
        <v>18.5</v>
      </c>
      <c r="K21" s="2">
        <v>10</v>
      </c>
      <c r="L21" s="2">
        <v>6</v>
      </c>
      <c r="M21" s="2">
        <v>20</v>
      </c>
      <c r="N21" s="2">
        <v>16.5</v>
      </c>
      <c r="O21" s="5">
        <v>19</v>
      </c>
      <c r="P21" s="6">
        <v>100</v>
      </c>
      <c r="Q21" s="2">
        <v>19</v>
      </c>
      <c r="R21" s="2">
        <v>20</v>
      </c>
      <c r="S21" s="2">
        <v>17</v>
      </c>
      <c r="T21" s="5">
        <v>0</v>
      </c>
      <c r="U21" s="2">
        <v>5</v>
      </c>
      <c r="V21" s="2">
        <v>2</v>
      </c>
      <c r="W21" s="2">
        <v>5</v>
      </c>
      <c r="X21" s="2">
        <v>20</v>
      </c>
      <c r="Y21" s="2">
        <v>18</v>
      </c>
      <c r="Z21" s="7">
        <v>20</v>
      </c>
      <c r="AA21" s="2">
        <v>20</v>
      </c>
      <c r="AB21" s="2">
        <v>17.34</v>
      </c>
      <c r="AC21" s="7">
        <v>20</v>
      </c>
      <c r="AD21" s="2">
        <v>12</v>
      </c>
      <c r="AE21" s="6">
        <v>99</v>
      </c>
      <c r="AF21" s="2">
        <v>20</v>
      </c>
      <c r="AG21" s="2">
        <v>18</v>
      </c>
      <c r="AH21" s="7">
        <v>17</v>
      </c>
      <c r="AI21" s="2">
        <v>2</v>
      </c>
      <c r="AJ21" s="7">
        <v>18</v>
      </c>
      <c r="AK21" s="2">
        <v>20</v>
      </c>
      <c r="AL21" s="2">
        <v>18</v>
      </c>
      <c r="AM21" s="2">
        <v>11</v>
      </c>
      <c r="AN21" s="6">
        <v>98</v>
      </c>
      <c r="AO21" s="2">
        <v>20</v>
      </c>
      <c r="AP21" s="7">
        <v>20</v>
      </c>
      <c r="AQ21" s="2">
        <v>5</v>
      </c>
      <c r="AR21" s="2">
        <v>30</v>
      </c>
      <c r="AS21" s="7">
        <v>20</v>
      </c>
      <c r="AT21" s="2">
        <v>20</v>
      </c>
      <c r="AU21" s="2">
        <v>5</v>
      </c>
      <c r="AV21" s="6">
        <v>88</v>
      </c>
      <c r="AW21" s="2">
        <v>16</v>
      </c>
      <c r="AX21" s="6">
        <v>190</v>
      </c>
      <c r="BA21" s="2">
        <f>(D21+E21+H21+I21+N21+M21+S21+X21+Y21+AA21+AB21+AF21+AG21+AK21+AL21+AO21+AR21+AT21)/3.54</f>
        <v>99.107344632768374</v>
      </c>
      <c r="BB21" s="8">
        <f>SUM(B21,F21,G21,J21,K21,L21,O21,T21,U21,V21,W21,Z21,AC21,AH21,AI21+AJ21+AP21+AS21+AD21+AM21+AU21+C21)/2.29</f>
        <v>107.20524017467248</v>
      </c>
      <c r="BC21" s="6">
        <f>(P21+AE21+AN21+AV21+AW21)/4</f>
        <v>100.25</v>
      </c>
      <c r="BD21" s="2">
        <f>(BA21+BB21+4*BC21+AX21)/8</f>
        <v>99.664073100930111</v>
      </c>
      <c r="BE21" s="2">
        <v>96.75</v>
      </c>
      <c r="BF21" s="2">
        <f>BD21*0.8+BE21*0.2</f>
        <v>99.081258480744083</v>
      </c>
      <c r="BG21" s="9" t="s">
        <v>2</v>
      </c>
    </row>
    <row r="22" spans="1:94" s="2" customFormat="1" ht="16.5" customHeight="1">
      <c r="A22" s="1">
        <v>12446</v>
      </c>
      <c r="B22" s="2">
        <v>5</v>
      </c>
      <c r="C22" s="2">
        <v>5</v>
      </c>
      <c r="D22" s="2">
        <v>15</v>
      </c>
      <c r="E22" s="2">
        <v>18</v>
      </c>
      <c r="F22" s="2">
        <v>5</v>
      </c>
      <c r="G22" s="11">
        <v>12.5</v>
      </c>
      <c r="H22" s="4">
        <v>18</v>
      </c>
      <c r="I22" s="2">
        <v>15.21</v>
      </c>
      <c r="J22" s="5">
        <v>20</v>
      </c>
      <c r="K22" s="12">
        <v>10</v>
      </c>
      <c r="L22" s="2">
        <v>2</v>
      </c>
      <c r="N22" s="2">
        <v>15.66</v>
      </c>
      <c r="O22" s="5"/>
      <c r="P22" s="13">
        <v>60</v>
      </c>
      <c r="Q22" s="2">
        <v>20</v>
      </c>
      <c r="R22" s="2">
        <v>15</v>
      </c>
      <c r="S22" s="2">
        <v>15</v>
      </c>
      <c r="T22" s="5">
        <v>15</v>
      </c>
      <c r="U22" s="2">
        <v>5</v>
      </c>
      <c r="V22" s="2">
        <v>2</v>
      </c>
      <c r="W22" s="2">
        <v>5</v>
      </c>
      <c r="Y22" s="2">
        <v>18</v>
      </c>
      <c r="Z22" s="7">
        <v>11</v>
      </c>
      <c r="AA22" s="2">
        <v>20</v>
      </c>
      <c r="AB22" s="2">
        <v>18</v>
      </c>
      <c r="AC22" s="7">
        <v>11</v>
      </c>
      <c r="AD22" s="2">
        <v>12</v>
      </c>
      <c r="AE22" s="6">
        <v>72</v>
      </c>
      <c r="AG22" s="2">
        <v>5.98</v>
      </c>
      <c r="AH22" s="7">
        <v>7</v>
      </c>
      <c r="AI22" s="2">
        <v>2</v>
      </c>
      <c r="AJ22" s="7">
        <v>10</v>
      </c>
      <c r="AL22" s="2">
        <v>15</v>
      </c>
      <c r="AM22" s="2">
        <v>3</v>
      </c>
      <c r="AN22" s="6">
        <v>63</v>
      </c>
      <c r="AO22" s="2">
        <v>19</v>
      </c>
      <c r="AP22" s="7">
        <v>14</v>
      </c>
      <c r="AQ22" s="2">
        <v>5</v>
      </c>
      <c r="AR22" s="2">
        <v>18</v>
      </c>
      <c r="AS22" s="7">
        <v>16</v>
      </c>
      <c r="AT22" s="2">
        <v>20</v>
      </c>
      <c r="AU22" s="2">
        <v>5</v>
      </c>
      <c r="AV22" s="6">
        <v>85</v>
      </c>
      <c r="AW22" s="2">
        <v>16</v>
      </c>
      <c r="AX22" s="6">
        <f>173+17</f>
        <v>190</v>
      </c>
      <c r="BA22" s="2">
        <f>(D22+E22+H22+I22+N22+M22+S22+X22+Y22+AA22+AB22+AF22+AG22+AK22+AL22+AO22+AR22+AT22)/3.54</f>
        <v>65.211864406779654</v>
      </c>
      <c r="BB22" s="8">
        <f>SUM(B22,F22,G22,J22,K22,L22,O22,T22,U22,V22,W22,Z22,AC22,AH22,AI22+AJ22+AP22+AS22+AD22+AM22+AU22+C22)/2.29</f>
        <v>77.510917030567683</v>
      </c>
      <c r="BC22" s="6">
        <f>(P22+AE22+AN22+AV22+AW22)/4</f>
        <v>74</v>
      </c>
      <c r="BD22" s="2">
        <f>(BA22+BB22+4*BC22+AX22)/8</f>
        <v>78.590347679668412</v>
      </c>
      <c r="BE22" s="2">
        <v>88</v>
      </c>
      <c r="BF22" s="2">
        <f>BD22*0.8+BE22*0.2</f>
        <v>80.472278143734741</v>
      </c>
      <c r="BG22" s="9" t="s">
        <v>11</v>
      </c>
    </row>
    <row r="23" spans="1:94" s="15" customFormat="1" ht="16.5" customHeight="1">
      <c r="A23" s="14">
        <v>12609</v>
      </c>
      <c r="B23" s="2">
        <v>5</v>
      </c>
      <c r="C23" s="15">
        <v>5</v>
      </c>
      <c r="D23" s="15">
        <v>18</v>
      </c>
      <c r="E23" s="2">
        <v>16</v>
      </c>
      <c r="F23" s="15">
        <v>5</v>
      </c>
      <c r="G23" s="16">
        <v>14.5</v>
      </c>
      <c r="H23" s="17"/>
      <c r="I23" s="2">
        <v>16</v>
      </c>
      <c r="J23" s="18">
        <v>14</v>
      </c>
      <c r="K23" s="15">
        <v>10</v>
      </c>
      <c r="L23" s="2">
        <v>6</v>
      </c>
      <c r="M23" s="15">
        <v>15</v>
      </c>
      <c r="N23" s="2">
        <v>15.32</v>
      </c>
      <c r="O23" s="18">
        <v>17</v>
      </c>
      <c r="P23" s="19">
        <v>77</v>
      </c>
      <c r="Q23" s="15">
        <v>20</v>
      </c>
      <c r="R23" s="15">
        <v>20</v>
      </c>
      <c r="S23" s="2">
        <v>14</v>
      </c>
      <c r="T23" s="18">
        <v>15</v>
      </c>
      <c r="U23" s="15">
        <v>5</v>
      </c>
      <c r="V23" s="15">
        <v>2</v>
      </c>
      <c r="W23" s="15">
        <v>5</v>
      </c>
      <c r="X23" s="15">
        <v>18</v>
      </c>
      <c r="Y23" s="2">
        <v>16.68</v>
      </c>
      <c r="Z23" s="20">
        <v>10</v>
      </c>
      <c r="AA23" s="15">
        <v>20</v>
      </c>
      <c r="AB23" s="2">
        <v>17.34</v>
      </c>
      <c r="AC23" s="20">
        <v>13</v>
      </c>
      <c r="AD23" s="15">
        <v>12</v>
      </c>
      <c r="AE23" s="19">
        <v>76</v>
      </c>
      <c r="AF23" s="15">
        <v>20</v>
      </c>
      <c r="AG23" s="2">
        <v>6.64</v>
      </c>
      <c r="AH23" s="20">
        <v>7</v>
      </c>
      <c r="AI23" s="15">
        <v>2</v>
      </c>
      <c r="AJ23" s="20">
        <v>13</v>
      </c>
      <c r="AK23" s="15">
        <v>20</v>
      </c>
      <c r="AL23" s="2">
        <v>16</v>
      </c>
      <c r="AM23" s="15">
        <v>11</v>
      </c>
      <c r="AN23" s="19">
        <v>61</v>
      </c>
      <c r="AO23" s="15">
        <v>20</v>
      </c>
      <c r="AP23" s="20">
        <v>10</v>
      </c>
      <c r="AQ23" s="15">
        <v>5</v>
      </c>
      <c r="AR23" s="15">
        <v>27</v>
      </c>
      <c r="AS23" s="20">
        <v>13</v>
      </c>
      <c r="AT23" s="15">
        <v>20</v>
      </c>
      <c r="AU23" s="15">
        <v>5</v>
      </c>
      <c r="AV23" s="19">
        <v>70</v>
      </c>
      <c r="AW23" s="15">
        <v>16</v>
      </c>
      <c r="AX23" s="19">
        <v>158</v>
      </c>
      <c r="BA23" s="2">
        <f>(D23+E23+H23+I23+N23+M23+S23+X23+Y23+AA23+AB23+AF23+AG23+AK23+AL23+AO23+AR23+AT23)/3.54</f>
        <v>83.610169491525426</v>
      </c>
      <c r="BB23" s="8">
        <f>SUM(B23,F23,G23,J23,K23,L23,O23,T23,U23,V23,W23,Z23,AC23,AH23,AI23+AJ23+AP23+AS23+AD23+AM23+AU23+C23)/2.29</f>
        <v>87.117903930131007</v>
      </c>
      <c r="BC23" s="6">
        <f>(P23+AE23+AN23+AV23+AW23)/4</f>
        <v>75</v>
      </c>
      <c r="BD23" s="2">
        <f>(BA23+BB23+4*BC23+AX23)/8</f>
        <v>78.591009177707051</v>
      </c>
      <c r="BE23" s="2">
        <v>87.9</v>
      </c>
      <c r="BF23" s="2">
        <f>BD23*0.8+BE23*0.2</f>
        <v>80.452807342165642</v>
      </c>
      <c r="BG23" s="9" t="s">
        <v>11</v>
      </c>
    </row>
    <row r="24" spans="1:94" s="2" customFormat="1" ht="16.5" customHeight="1">
      <c r="A24" s="1">
        <v>15387</v>
      </c>
      <c r="B24" s="2">
        <v>4</v>
      </c>
      <c r="C24" s="2">
        <v>5</v>
      </c>
      <c r="D24" s="2">
        <v>18</v>
      </c>
      <c r="E24" s="2">
        <v>18</v>
      </c>
      <c r="F24" s="2">
        <v>5</v>
      </c>
      <c r="G24" s="11">
        <v>13.5</v>
      </c>
      <c r="H24" s="4">
        <v>15</v>
      </c>
      <c r="I24" s="2">
        <v>17.100000000000001</v>
      </c>
      <c r="J24" s="5">
        <v>18.5</v>
      </c>
      <c r="K24" s="2">
        <v>10</v>
      </c>
      <c r="L24" s="2">
        <v>5</v>
      </c>
      <c r="M24" s="2">
        <v>16</v>
      </c>
      <c r="N24" s="2">
        <v>17.32</v>
      </c>
      <c r="O24" s="5">
        <v>14</v>
      </c>
      <c r="P24" s="6">
        <v>46</v>
      </c>
      <c r="Q24" s="2">
        <v>17</v>
      </c>
      <c r="R24" s="2">
        <v>14</v>
      </c>
      <c r="S24" s="2">
        <v>17</v>
      </c>
      <c r="T24" s="5">
        <v>17</v>
      </c>
      <c r="U24" s="2">
        <v>5</v>
      </c>
      <c r="V24" s="2">
        <v>2</v>
      </c>
      <c r="W24" s="2">
        <v>5</v>
      </c>
      <c r="X24" s="2">
        <v>20</v>
      </c>
      <c r="Y24" s="2">
        <v>18</v>
      </c>
      <c r="Z24" s="7">
        <v>10</v>
      </c>
      <c r="AA24" s="2">
        <v>20</v>
      </c>
      <c r="AB24" s="2">
        <v>17.34</v>
      </c>
      <c r="AC24" s="7">
        <v>11</v>
      </c>
      <c r="AD24" s="2">
        <v>12</v>
      </c>
      <c r="AE24" s="6">
        <v>58</v>
      </c>
      <c r="AF24" s="2">
        <v>20</v>
      </c>
      <c r="AG24" s="2">
        <v>16</v>
      </c>
      <c r="AH24" s="7">
        <v>20</v>
      </c>
      <c r="AJ24" s="7">
        <v>13</v>
      </c>
      <c r="AK24" s="2">
        <v>20</v>
      </c>
      <c r="AL24" s="2">
        <v>18</v>
      </c>
      <c r="AM24" s="2">
        <v>9</v>
      </c>
      <c r="AN24" s="6">
        <v>46</v>
      </c>
      <c r="AO24" s="2">
        <v>18</v>
      </c>
      <c r="AP24" s="7">
        <v>0</v>
      </c>
      <c r="AQ24" s="2">
        <v>5</v>
      </c>
      <c r="AR24" s="2">
        <v>30</v>
      </c>
      <c r="AS24" s="7">
        <v>13</v>
      </c>
      <c r="AT24" s="2">
        <v>20</v>
      </c>
      <c r="AU24" s="2">
        <v>5</v>
      </c>
      <c r="AV24" s="6">
        <v>54</v>
      </c>
      <c r="AW24" s="2">
        <v>16</v>
      </c>
      <c r="AX24" s="6">
        <f>102+18</f>
        <v>120</v>
      </c>
      <c r="BA24" s="2">
        <f>(D24+E24+H24+I24+N24+M24+S24+X24+Y24+AA24+AB24+AF24+AG24+AK24+AL24+AO24+AR24+AT24)/3.54</f>
        <v>94.847457627118644</v>
      </c>
      <c r="BB24" s="8">
        <f>SUM(B24,F24,G24,J24,K24,L24,O24,T24,U24,V24,W24,Z24,AC24,AH24,AI24+AJ24+AP24+AS24+AD24+AM24+AU24+C24)/2.29</f>
        <v>86.026200873362441</v>
      </c>
      <c r="BC24" s="6">
        <f>(P24+AE24+AN24+AV24+AW24)/4</f>
        <v>55</v>
      </c>
      <c r="BD24" s="2">
        <f>(BA24+BB24+4*BC24+AX24)/8</f>
        <v>65.10920731256013</v>
      </c>
      <c r="BE24" s="2">
        <v>94.417000000000002</v>
      </c>
      <c r="BF24" s="2">
        <f>BD24*0.8+BE24*0.2</f>
        <v>70.97076585004811</v>
      </c>
      <c r="BG24" s="9" t="s">
        <v>4</v>
      </c>
    </row>
    <row r="25" spans="1:94" ht="16.5" customHeight="1">
      <c r="A25" s="1">
        <v>19484</v>
      </c>
      <c r="B25" s="2">
        <v>1</v>
      </c>
      <c r="C25" s="2">
        <v>5</v>
      </c>
      <c r="D25" s="12">
        <v>20</v>
      </c>
      <c r="E25" s="2">
        <v>18</v>
      </c>
      <c r="F25" s="2">
        <v>5</v>
      </c>
      <c r="G25" s="11">
        <v>18</v>
      </c>
      <c r="H25" s="4">
        <v>20</v>
      </c>
      <c r="I25" s="2">
        <v>14</v>
      </c>
      <c r="J25" s="5">
        <v>20</v>
      </c>
      <c r="K25" s="12">
        <v>10</v>
      </c>
      <c r="L25" s="2">
        <v>6</v>
      </c>
      <c r="M25" s="2">
        <v>20</v>
      </c>
      <c r="N25" s="2">
        <v>15.5</v>
      </c>
      <c r="O25" s="5">
        <v>20</v>
      </c>
      <c r="P25" s="6">
        <v>100</v>
      </c>
      <c r="Q25" s="2">
        <v>20</v>
      </c>
      <c r="R25" s="2"/>
      <c r="S25" s="2"/>
      <c r="T25" s="5"/>
      <c r="U25" s="2">
        <v>5</v>
      </c>
      <c r="V25" s="2">
        <v>2</v>
      </c>
      <c r="W25" s="2"/>
      <c r="X25" s="2"/>
      <c r="Y25" s="2"/>
      <c r="Z25" s="7"/>
      <c r="AA25" s="2"/>
      <c r="AB25" s="2"/>
      <c r="AC25" s="7">
        <v>11</v>
      </c>
      <c r="AD25" s="2">
        <v>12</v>
      </c>
      <c r="AE25" s="6">
        <v>100</v>
      </c>
      <c r="AF25" s="2"/>
      <c r="AG25" s="2"/>
      <c r="AH25" s="7"/>
      <c r="AI25" s="2">
        <v>2</v>
      </c>
      <c r="AJ25" s="7"/>
      <c r="AK25" s="2"/>
      <c r="AL25" s="2"/>
      <c r="AM25" s="2"/>
      <c r="AN25" s="6">
        <v>82</v>
      </c>
      <c r="AO25" s="2"/>
      <c r="AP25" s="7">
        <v>8</v>
      </c>
      <c r="AQ25" s="2"/>
      <c r="AR25" s="2"/>
      <c r="AS25" s="7"/>
      <c r="AT25" s="2"/>
      <c r="AU25" s="2"/>
      <c r="AV25" s="6">
        <v>75</v>
      </c>
      <c r="AW25" s="2">
        <v>16</v>
      </c>
      <c r="AX25" s="6">
        <f>158+20</f>
        <v>178</v>
      </c>
      <c r="AY25" s="2"/>
      <c r="AZ25" s="2"/>
      <c r="BA25" s="2">
        <f>(D25+E25+H25+I25+N25+M25+S25+X25+Y25+AA25+AB25+AF25+AG25+AK25+AL25+AO25+AR25+AT25)/3.54</f>
        <v>30.36723163841808</v>
      </c>
      <c r="BB25" s="8">
        <f>SUM(B25,F25,G25,J25,K25,L25,O25,T25,U25,V25,W25,Z25,AC25,AH25,AI25+AJ25+AP25+AS25+AD25+AM25+AU25+C25)/2.29</f>
        <v>54.585152838427945</v>
      </c>
      <c r="BC25" s="6">
        <f>(P25+AE25+AN25+AV25+AW25)/4</f>
        <v>93.25</v>
      </c>
      <c r="BD25" s="2">
        <f>(BA25+BB25+4*BC25+AX25)/8</f>
        <v>79.494048059605745</v>
      </c>
      <c r="BE25" s="2">
        <v>92.5</v>
      </c>
      <c r="BF25" s="2">
        <f>BD25*0.8+BE25*0.2</f>
        <v>82.095238447684608</v>
      </c>
      <c r="BG25" s="9" t="s">
        <v>10</v>
      </c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s="2" customFormat="1" ht="16.5" customHeight="1">
      <c r="A26" s="1">
        <v>26262</v>
      </c>
      <c r="B26" s="2">
        <v>5</v>
      </c>
      <c r="C26" s="2">
        <v>5</v>
      </c>
      <c r="D26" s="2">
        <v>19</v>
      </c>
      <c r="E26" s="2">
        <v>18</v>
      </c>
      <c r="F26" s="2">
        <v>5</v>
      </c>
      <c r="G26" s="11">
        <v>16</v>
      </c>
      <c r="H26" s="4">
        <v>17</v>
      </c>
      <c r="I26" s="2">
        <v>16</v>
      </c>
      <c r="J26" s="5">
        <v>19</v>
      </c>
      <c r="K26" s="2">
        <v>10</v>
      </c>
      <c r="M26" s="2">
        <v>11</v>
      </c>
      <c r="N26" s="2">
        <v>7.16</v>
      </c>
      <c r="O26" s="5">
        <v>18</v>
      </c>
      <c r="P26" s="6">
        <v>85</v>
      </c>
      <c r="Q26" s="2">
        <v>19</v>
      </c>
      <c r="R26" s="2">
        <v>20</v>
      </c>
      <c r="S26" s="2">
        <v>15</v>
      </c>
      <c r="T26" s="5">
        <v>17</v>
      </c>
      <c r="V26" s="2">
        <v>2</v>
      </c>
      <c r="X26" s="2">
        <v>18</v>
      </c>
      <c r="Y26" s="2">
        <v>18</v>
      </c>
      <c r="Z26" s="7">
        <v>20</v>
      </c>
      <c r="AA26" s="2">
        <v>20</v>
      </c>
      <c r="AB26" s="2">
        <v>15.66</v>
      </c>
      <c r="AC26" s="7">
        <v>16</v>
      </c>
      <c r="AE26" s="6">
        <v>92</v>
      </c>
      <c r="AF26" s="2">
        <v>20</v>
      </c>
      <c r="AG26" s="2">
        <v>15.32</v>
      </c>
      <c r="AH26" s="7">
        <v>17</v>
      </c>
      <c r="AI26" s="2">
        <v>2</v>
      </c>
      <c r="AJ26" s="7">
        <v>17</v>
      </c>
      <c r="AL26" s="2">
        <v>17</v>
      </c>
      <c r="AM26" s="2">
        <v>11</v>
      </c>
      <c r="AN26" s="6">
        <v>78</v>
      </c>
      <c r="AO26" s="2">
        <v>20</v>
      </c>
      <c r="AP26" s="7">
        <v>0</v>
      </c>
      <c r="AQ26" s="2">
        <v>5</v>
      </c>
      <c r="AR26" s="2">
        <v>30</v>
      </c>
      <c r="AS26" s="7">
        <v>12</v>
      </c>
      <c r="AT26" s="2">
        <v>20</v>
      </c>
      <c r="AU26" s="2">
        <v>5</v>
      </c>
      <c r="AV26" s="6">
        <v>74</v>
      </c>
      <c r="AW26" s="2">
        <v>16</v>
      </c>
      <c r="AX26" s="6">
        <v>171</v>
      </c>
      <c r="BA26" s="2">
        <f>(D26+E26+H26+I26+N26+M26+S26+X26+Y26+AA26+AB26+AF26+AG26+AK26+AL26+AO26+AR26+AT26)/3.54</f>
        <v>83.937853107344623</v>
      </c>
      <c r="BB26" s="8">
        <f>SUM(B26,F26,G26,J26,K26,L26,O26,T26,U26,V26,W26,Z26,AC26,AH26,AI26+AJ26+AP26+AS26+AD26+AM26+AU26+C26)/2.29</f>
        <v>86.026200873362441</v>
      </c>
      <c r="BC26" s="6">
        <f>(P26+AE26+AN26+AV26+AW26)/4</f>
        <v>86.25</v>
      </c>
      <c r="BD26" s="2">
        <f>(BA26+BB26+4*BC26+AX26)/8</f>
        <v>85.745506747588379</v>
      </c>
      <c r="BE26" s="2">
        <v>94.92</v>
      </c>
      <c r="BF26" s="2">
        <f>BD26*0.8+BE26*0.2</f>
        <v>87.580405398070695</v>
      </c>
      <c r="BG26" s="9" t="s">
        <v>7</v>
      </c>
    </row>
    <row r="27" spans="1:94" s="2" customFormat="1" ht="16.5" customHeight="1">
      <c r="A27" s="1">
        <v>26662</v>
      </c>
      <c r="B27" s="2">
        <v>3</v>
      </c>
      <c r="C27" s="2">
        <v>5</v>
      </c>
      <c r="D27" s="2">
        <v>11</v>
      </c>
      <c r="E27" s="2">
        <v>18</v>
      </c>
      <c r="F27" s="2">
        <v>5</v>
      </c>
      <c r="G27" s="3">
        <v>16.5</v>
      </c>
      <c r="H27" s="4">
        <v>12</v>
      </c>
      <c r="I27" s="2">
        <v>13.32</v>
      </c>
      <c r="J27" s="5">
        <v>18.5</v>
      </c>
      <c r="K27" s="2">
        <v>10</v>
      </c>
      <c r="L27" s="2">
        <v>5</v>
      </c>
      <c r="M27" s="2">
        <v>20</v>
      </c>
      <c r="N27" s="2">
        <v>8.16</v>
      </c>
      <c r="O27" s="5">
        <v>20</v>
      </c>
      <c r="P27" s="6">
        <v>91</v>
      </c>
      <c r="Q27" s="2">
        <v>20</v>
      </c>
      <c r="R27" s="2">
        <v>20</v>
      </c>
      <c r="S27" s="2">
        <v>13</v>
      </c>
      <c r="T27" s="5">
        <v>17</v>
      </c>
      <c r="U27" s="2">
        <v>5</v>
      </c>
      <c r="V27" s="2">
        <v>2</v>
      </c>
      <c r="X27" s="2">
        <v>16</v>
      </c>
      <c r="Y27" s="2">
        <v>18</v>
      </c>
      <c r="Z27" s="7">
        <v>0</v>
      </c>
      <c r="AA27" s="2">
        <v>20</v>
      </c>
      <c r="AB27" s="2">
        <v>17.32</v>
      </c>
      <c r="AC27" s="7">
        <v>11</v>
      </c>
      <c r="AD27" s="2">
        <v>12</v>
      </c>
      <c r="AE27" s="6">
        <v>85</v>
      </c>
      <c r="AF27" s="2">
        <v>14</v>
      </c>
      <c r="AG27" s="2">
        <v>7.65</v>
      </c>
      <c r="AH27" s="7">
        <v>18</v>
      </c>
      <c r="AI27" s="2">
        <v>2</v>
      </c>
      <c r="AJ27" s="7">
        <v>17</v>
      </c>
      <c r="AK27" s="2">
        <v>18</v>
      </c>
      <c r="AL27" s="2">
        <v>18</v>
      </c>
      <c r="AM27" s="2">
        <v>12</v>
      </c>
      <c r="AN27" s="6">
        <v>82</v>
      </c>
      <c r="AO27" s="2">
        <v>20</v>
      </c>
      <c r="AP27" s="7">
        <v>11</v>
      </c>
      <c r="AQ27" s="2">
        <v>5</v>
      </c>
      <c r="AR27" s="2">
        <v>29</v>
      </c>
      <c r="AS27" s="7">
        <v>13</v>
      </c>
      <c r="AT27" s="2">
        <v>20</v>
      </c>
      <c r="AU27" s="2">
        <v>5</v>
      </c>
      <c r="AV27" s="6">
        <v>90.5</v>
      </c>
      <c r="AW27" s="2">
        <v>16</v>
      </c>
      <c r="AX27" s="6">
        <f>186.5+17</f>
        <v>203.5</v>
      </c>
      <c r="BA27" s="2">
        <f>(D27+E27+H27+I27+N27+M27+S27+X27+Y27+AA27+AB27+AF27+AG27+AK27+AL27+AO27+AR27+AT27)/3.54</f>
        <v>82.895480225988706</v>
      </c>
      <c r="BB27" s="8">
        <f>SUM(B27,F27,G27,J27,K27,L27,O27,T27,U27,V27,W27,Z27,AC27,AH27,AI27+AJ27+AP27+AS27+AD27+AM27+AU27+C27)/2.29</f>
        <v>90.829694323144096</v>
      </c>
      <c r="BC27" s="6">
        <f>(P27+AE27+AN27+AV27+AW27)/4</f>
        <v>91.125</v>
      </c>
      <c r="BD27" s="2">
        <f>(BA27+BB27+4*BC27+AX27)/8</f>
        <v>92.715646818641602</v>
      </c>
      <c r="BE27" s="2">
        <v>96.67</v>
      </c>
      <c r="BF27" s="2">
        <f>BD27*0.8+BE27*0.2</f>
        <v>93.506517454913293</v>
      </c>
      <c r="BG27" s="9" t="s">
        <v>2</v>
      </c>
    </row>
    <row r="28" spans="1:94" s="2" customFormat="1" ht="16.5" customHeight="1">
      <c r="A28" s="1">
        <v>28222</v>
      </c>
      <c r="B28" s="2">
        <v>1</v>
      </c>
      <c r="C28" s="2">
        <v>5</v>
      </c>
      <c r="F28" s="2">
        <v>5</v>
      </c>
      <c r="G28" s="3">
        <v>7.5</v>
      </c>
      <c r="H28" s="4"/>
      <c r="J28" s="5"/>
      <c r="N28" s="2">
        <v>1</v>
      </c>
      <c r="O28" s="5">
        <v>9</v>
      </c>
      <c r="P28" s="6">
        <v>26</v>
      </c>
      <c r="Q28" s="2">
        <v>18</v>
      </c>
      <c r="S28" s="2">
        <v>3</v>
      </c>
      <c r="T28" s="5">
        <v>10</v>
      </c>
      <c r="U28" s="2">
        <v>5</v>
      </c>
      <c r="V28" s="2">
        <v>2</v>
      </c>
      <c r="Z28" s="7"/>
      <c r="AC28" s="7"/>
      <c r="AE28" s="6"/>
      <c r="AG28" s="2">
        <v>2</v>
      </c>
      <c r="AH28" s="7">
        <v>18</v>
      </c>
      <c r="AJ28" s="7">
        <v>13</v>
      </c>
      <c r="AM28" s="2">
        <v>8</v>
      </c>
      <c r="AN28" s="6">
        <v>74</v>
      </c>
      <c r="AP28" s="7">
        <v>6</v>
      </c>
      <c r="AS28" s="7">
        <v>4</v>
      </c>
      <c r="AV28" s="6">
        <v>56</v>
      </c>
      <c r="AW28" s="2">
        <v>16</v>
      </c>
      <c r="AX28" s="6">
        <v>36</v>
      </c>
      <c r="BA28" s="2">
        <f>(D28+E28+H28+I28+N28+M28+S28+X28+Y28+AA28+AB28+AF28+AG28+AK28+AL28+AO28+AR28+AT28)/3.54</f>
        <v>1.6949152542372881</v>
      </c>
      <c r="BB28" s="8">
        <f>SUM(B28,F28,G28,J28,K28,L28,O28,T28,U28,V28,W28,Z28,AC28,AH28,AI28+AJ28+AP28+AS28+AD28+AM28+AU28+C28)/2.29</f>
        <v>40.829694323144103</v>
      </c>
      <c r="BC28" s="6">
        <f>(P28+AE28+AN28+AV28+AW28)/4</f>
        <v>43</v>
      </c>
      <c r="BD28" s="2">
        <f>(BA28+BB28+4*BC28+AX28)/8</f>
        <v>31.315576197172675</v>
      </c>
      <c r="BE28" s="2">
        <v>61.23</v>
      </c>
      <c r="BF28" s="2">
        <f>BD28*0.8+BE28*0.2</f>
        <v>37.298460957738143</v>
      </c>
      <c r="BG28" s="9" t="s">
        <v>3</v>
      </c>
    </row>
    <row r="29" spans="1:94" s="2" customFormat="1" ht="16.5" customHeight="1">
      <c r="A29" s="1">
        <v>31968</v>
      </c>
      <c r="B29" s="2">
        <v>4</v>
      </c>
      <c r="C29" s="2">
        <v>5</v>
      </c>
      <c r="D29" s="2">
        <v>15</v>
      </c>
      <c r="E29" s="2">
        <v>17.52</v>
      </c>
      <c r="F29" s="2">
        <v>5</v>
      </c>
      <c r="G29" s="11">
        <v>12.5</v>
      </c>
      <c r="H29" s="4">
        <v>17</v>
      </c>
      <c r="I29" s="2">
        <v>16.82</v>
      </c>
      <c r="J29" s="5">
        <v>19</v>
      </c>
      <c r="K29" s="2">
        <v>10</v>
      </c>
      <c r="L29" s="2">
        <v>6</v>
      </c>
      <c r="M29" s="2">
        <v>19</v>
      </c>
      <c r="N29" s="2">
        <v>15.32</v>
      </c>
      <c r="O29" s="5">
        <v>18</v>
      </c>
      <c r="P29" s="6">
        <v>73</v>
      </c>
      <c r="Q29" s="2">
        <v>19</v>
      </c>
      <c r="R29" s="2">
        <v>20</v>
      </c>
      <c r="S29" s="2">
        <v>13</v>
      </c>
      <c r="T29" s="5">
        <v>17</v>
      </c>
      <c r="U29" s="2">
        <v>5</v>
      </c>
      <c r="V29" s="2">
        <v>2</v>
      </c>
      <c r="X29" s="2">
        <v>18</v>
      </c>
      <c r="Y29" s="2">
        <v>16</v>
      </c>
      <c r="Z29" s="7">
        <v>18</v>
      </c>
      <c r="AA29" s="2">
        <v>20</v>
      </c>
      <c r="AB29" s="2">
        <v>16.34</v>
      </c>
      <c r="AC29" s="7">
        <v>13</v>
      </c>
      <c r="AE29" s="6">
        <v>71</v>
      </c>
      <c r="AF29" s="2">
        <v>20</v>
      </c>
      <c r="AG29" s="2">
        <v>13.64</v>
      </c>
      <c r="AH29" s="7">
        <v>0</v>
      </c>
      <c r="AJ29" s="7">
        <v>17</v>
      </c>
      <c r="AK29" s="2">
        <v>20</v>
      </c>
      <c r="AL29" s="2">
        <v>17.34</v>
      </c>
      <c r="AM29" s="2">
        <v>11</v>
      </c>
      <c r="AN29" s="6">
        <v>63</v>
      </c>
      <c r="AO29" s="2">
        <v>20</v>
      </c>
      <c r="AP29" s="7">
        <v>15</v>
      </c>
      <c r="AQ29" s="2">
        <v>5</v>
      </c>
      <c r="AR29" s="2">
        <v>27</v>
      </c>
      <c r="AS29" s="7">
        <v>12</v>
      </c>
      <c r="AT29" s="2">
        <v>20</v>
      </c>
      <c r="AU29" s="2">
        <v>5</v>
      </c>
      <c r="AV29" s="6">
        <v>71</v>
      </c>
      <c r="AW29" s="2">
        <v>16</v>
      </c>
      <c r="AX29" s="6">
        <f>133+20</f>
        <v>153</v>
      </c>
      <c r="BA29" s="2">
        <f>(D29+E29+H29+I29+N29+M29+S29+X29+Y29+AA29+AB29+AF29+AG29+AK29+AL29+AO29+AR29+AT29)/3.54</f>
        <v>90.954802259887003</v>
      </c>
      <c r="BB29" s="8">
        <f>SUM(B29,F29,G29,J29,K29,L29,O29,T29,U29,V29,W29,Z29,AC29,AH29,AI29+AJ29+AP29+AS29+AD29+AM29+AU29+C29)/2.29</f>
        <v>84.93449781659389</v>
      </c>
      <c r="BC29" s="6">
        <f>(P29+AE29+AN29+AV29+AW29)/4</f>
        <v>73.5</v>
      </c>
      <c r="BD29" s="2">
        <f>(BA29+BB29+4*BC29+AX29)/8</f>
        <v>77.861162509560103</v>
      </c>
      <c r="BE29" s="2">
        <v>94.92</v>
      </c>
      <c r="BF29" s="2">
        <f>BD29*0.8+BE29*0.2</f>
        <v>81.272930007648085</v>
      </c>
      <c r="BG29" s="9" t="s">
        <v>11</v>
      </c>
    </row>
    <row r="30" spans="1:94" s="2" customFormat="1" ht="16.5" customHeight="1">
      <c r="A30" s="1">
        <v>31988</v>
      </c>
      <c r="B30" s="2">
        <v>5</v>
      </c>
      <c r="C30" s="2">
        <v>5</v>
      </c>
      <c r="D30" s="2">
        <v>19</v>
      </c>
      <c r="E30" s="2">
        <v>18</v>
      </c>
      <c r="F30" s="2">
        <v>5</v>
      </c>
      <c r="G30" s="11">
        <v>16.5</v>
      </c>
      <c r="H30" s="4">
        <v>20</v>
      </c>
      <c r="I30" s="2">
        <v>16</v>
      </c>
      <c r="J30" s="5">
        <v>15.5</v>
      </c>
      <c r="K30" s="2">
        <v>10</v>
      </c>
      <c r="L30" s="2">
        <v>6</v>
      </c>
      <c r="M30" s="2">
        <v>19</v>
      </c>
      <c r="N30" s="2">
        <v>17.32</v>
      </c>
      <c r="O30" s="5">
        <v>18</v>
      </c>
      <c r="P30" s="6">
        <v>78</v>
      </c>
      <c r="Q30" s="2">
        <v>19</v>
      </c>
      <c r="R30" s="2">
        <v>18</v>
      </c>
      <c r="S30" s="2">
        <v>16</v>
      </c>
      <c r="T30" s="5">
        <v>17</v>
      </c>
      <c r="W30" s="2">
        <v>5</v>
      </c>
      <c r="X30" s="2">
        <v>16</v>
      </c>
      <c r="Y30" s="2">
        <v>18</v>
      </c>
      <c r="Z30" s="7">
        <v>0</v>
      </c>
      <c r="AA30" s="2">
        <v>20</v>
      </c>
      <c r="AB30" s="2">
        <v>18</v>
      </c>
      <c r="AC30" s="7">
        <v>18</v>
      </c>
      <c r="AD30" s="2">
        <v>11</v>
      </c>
      <c r="AE30" s="6">
        <v>82.5</v>
      </c>
      <c r="AF30" s="2">
        <v>20</v>
      </c>
      <c r="AG30" s="2">
        <v>5.34</v>
      </c>
      <c r="AH30" s="7">
        <v>20</v>
      </c>
      <c r="AI30" s="2">
        <v>2</v>
      </c>
      <c r="AJ30" s="7">
        <v>18</v>
      </c>
      <c r="AK30" s="2">
        <v>20</v>
      </c>
      <c r="AL30" s="2">
        <v>17</v>
      </c>
      <c r="AM30" s="2">
        <v>12</v>
      </c>
      <c r="AN30" s="6">
        <v>99</v>
      </c>
      <c r="AO30" s="2">
        <v>19</v>
      </c>
      <c r="AP30" s="7">
        <v>20</v>
      </c>
      <c r="AQ30" s="2">
        <v>5</v>
      </c>
      <c r="AR30" s="2">
        <v>30</v>
      </c>
      <c r="AS30" s="7">
        <v>18</v>
      </c>
      <c r="AT30" s="2">
        <v>20</v>
      </c>
      <c r="AU30" s="2">
        <v>5</v>
      </c>
      <c r="AV30" s="6">
        <v>99</v>
      </c>
      <c r="AW30" s="2">
        <v>16</v>
      </c>
      <c r="AX30" s="6">
        <v>171</v>
      </c>
      <c r="BA30" s="2">
        <f>(D30+E30+H30+I30+N30+M30+S30+X30+Y30+AA30+AB30+AF30+AG30+AK30+AL30+AO30+AR30+AT30)/3.54</f>
        <v>92.841807909604512</v>
      </c>
      <c r="BB30" s="8">
        <f>SUM(B30,F30,G30,J30,K30,L30,O30,T30,U30,V30,W30,Z30,AC30,AH30,AI30+AJ30+AP30+AS30+AD30+AM30+AU30+C30)/2.29</f>
        <v>99.126637554585145</v>
      </c>
      <c r="BC30" s="6">
        <f>(P30+AE30+AN30+AV30+AW30)/4</f>
        <v>93.625</v>
      </c>
      <c r="BD30" s="2">
        <f>(BA30+BB30+4*BC30+AX30)/8</f>
        <v>92.183555683023712</v>
      </c>
      <c r="BE30" s="2">
        <v>97.082999999999998</v>
      </c>
      <c r="BF30" s="2">
        <f>BD30*0.8+BE30*0.2</f>
        <v>93.163444546418972</v>
      </c>
      <c r="BG30" s="9" t="s">
        <v>2</v>
      </c>
    </row>
    <row r="31" spans="1:94" s="2" customFormat="1" ht="16.5" customHeight="1">
      <c r="A31" s="1">
        <v>38516</v>
      </c>
      <c r="B31" s="2">
        <v>1</v>
      </c>
      <c r="C31" s="2">
        <v>5</v>
      </c>
      <c r="D31" s="2">
        <v>13</v>
      </c>
      <c r="E31" s="2">
        <v>17</v>
      </c>
      <c r="F31" s="2">
        <v>5</v>
      </c>
      <c r="G31" s="11">
        <v>14.5</v>
      </c>
      <c r="H31" s="4">
        <v>6</v>
      </c>
      <c r="I31" s="2">
        <v>17.32</v>
      </c>
      <c r="J31" s="5">
        <v>19</v>
      </c>
      <c r="K31" s="2">
        <v>10</v>
      </c>
      <c r="L31" s="2">
        <v>0</v>
      </c>
      <c r="M31" s="2">
        <v>16</v>
      </c>
      <c r="N31" s="2">
        <v>15.82</v>
      </c>
      <c r="O31" s="5">
        <v>19</v>
      </c>
      <c r="P31" s="6">
        <v>79</v>
      </c>
      <c r="Q31" s="2">
        <v>20</v>
      </c>
      <c r="R31" s="2">
        <v>15</v>
      </c>
      <c r="S31" s="2">
        <v>16</v>
      </c>
      <c r="T31" s="5">
        <v>15</v>
      </c>
      <c r="U31" s="2">
        <v>5</v>
      </c>
      <c r="V31" s="2">
        <v>2</v>
      </c>
      <c r="W31" s="2">
        <v>5</v>
      </c>
      <c r="X31" s="2">
        <v>12</v>
      </c>
      <c r="Y31" s="2">
        <v>18</v>
      </c>
      <c r="Z31" s="7">
        <v>14</v>
      </c>
      <c r="AA31" s="2">
        <v>12</v>
      </c>
      <c r="AB31" s="2">
        <v>17.34</v>
      </c>
      <c r="AC31" s="7">
        <v>17</v>
      </c>
      <c r="AD31" s="2">
        <v>12</v>
      </c>
      <c r="AE31" s="6">
        <v>89</v>
      </c>
      <c r="AG31" s="2">
        <v>14</v>
      </c>
      <c r="AH31" s="7">
        <v>17</v>
      </c>
      <c r="AI31" s="2">
        <v>2</v>
      </c>
      <c r="AJ31" s="7">
        <v>0</v>
      </c>
      <c r="AL31" s="2">
        <v>16</v>
      </c>
      <c r="AM31" s="2">
        <v>15</v>
      </c>
      <c r="AN31" s="6">
        <v>82</v>
      </c>
      <c r="AO31" s="2">
        <v>18</v>
      </c>
      <c r="AP31" s="7">
        <v>17</v>
      </c>
      <c r="AQ31" s="2">
        <v>5</v>
      </c>
      <c r="AS31" s="7">
        <v>13</v>
      </c>
      <c r="AT31" s="2">
        <v>20</v>
      </c>
      <c r="AU31" s="2">
        <v>5</v>
      </c>
      <c r="AV31" s="6">
        <v>97</v>
      </c>
      <c r="AW31" s="2">
        <v>16</v>
      </c>
      <c r="AX31" s="6">
        <v>186</v>
      </c>
      <c r="BA31" s="2">
        <f>(D31+E31+H31+I31+N31+M31+S31+X31+Y31+AA31+AB31+AF31+AG31+AK31+AL31+AO31+AR31+AT31)/3.54</f>
        <v>64.542372881355931</v>
      </c>
      <c r="BB31" s="8">
        <f>SUM(B31,F31,G31,J31,K31,L31,O31,T31,U31,V31,W31,Z31,AC31,AH31,AI31+AJ31+AP31+AS31+AD31+AM31+AU31+C31)/2.29</f>
        <v>92.794759825327503</v>
      </c>
      <c r="BC31" s="6">
        <f>(P31+AE31+AN31+AV31+AW31)/4</f>
        <v>90.75</v>
      </c>
      <c r="BD31" s="2">
        <f>(BA31+BB31+4*BC31+AX31)/8</f>
        <v>88.292141588335426</v>
      </c>
      <c r="BE31" s="2">
        <v>96.5</v>
      </c>
      <c r="BF31" s="2">
        <f>BD31*0.8+BE31*0.2</f>
        <v>89.933713270668335</v>
      </c>
      <c r="BG31" s="9" t="s">
        <v>0</v>
      </c>
    </row>
    <row r="32" spans="1:94" s="15" customFormat="1" ht="16.5" customHeight="1">
      <c r="A32" s="14">
        <v>42691</v>
      </c>
      <c r="B32" s="2">
        <v>5</v>
      </c>
      <c r="C32" s="15">
        <v>5</v>
      </c>
      <c r="D32" s="15">
        <v>18</v>
      </c>
      <c r="E32" s="2">
        <v>18</v>
      </c>
      <c r="F32" s="15">
        <v>5</v>
      </c>
      <c r="G32" s="16">
        <v>16</v>
      </c>
      <c r="H32" s="17">
        <v>17</v>
      </c>
      <c r="I32" s="2">
        <v>16</v>
      </c>
      <c r="J32" s="18">
        <v>18.5</v>
      </c>
      <c r="K32" s="17">
        <v>10</v>
      </c>
      <c r="L32" s="2">
        <v>6</v>
      </c>
      <c r="M32" s="15">
        <v>16</v>
      </c>
      <c r="N32" s="2">
        <v>16</v>
      </c>
      <c r="O32" s="18">
        <v>16</v>
      </c>
      <c r="P32" s="25">
        <v>75</v>
      </c>
      <c r="Q32" s="15">
        <v>20</v>
      </c>
      <c r="R32" s="15">
        <v>20</v>
      </c>
      <c r="S32" s="2">
        <v>15</v>
      </c>
      <c r="T32" s="18">
        <v>17</v>
      </c>
      <c r="U32" s="15">
        <v>5</v>
      </c>
      <c r="V32" s="15">
        <v>2</v>
      </c>
      <c r="W32" s="15">
        <v>5</v>
      </c>
      <c r="X32" s="15">
        <v>18</v>
      </c>
      <c r="Y32" s="2">
        <v>18</v>
      </c>
      <c r="Z32" s="20">
        <v>20</v>
      </c>
      <c r="AA32" s="15">
        <v>20</v>
      </c>
      <c r="AB32" s="2">
        <v>17.32</v>
      </c>
      <c r="AC32" s="20">
        <v>15</v>
      </c>
      <c r="AD32" s="15">
        <v>12</v>
      </c>
      <c r="AE32" s="19">
        <v>91</v>
      </c>
      <c r="AF32" s="15">
        <v>18</v>
      </c>
      <c r="AG32" s="2">
        <v>15.99</v>
      </c>
      <c r="AH32" s="20">
        <v>17</v>
      </c>
      <c r="AI32" s="15">
        <v>2</v>
      </c>
      <c r="AJ32" s="20">
        <v>15</v>
      </c>
      <c r="AK32" s="15">
        <v>18</v>
      </c>
      <c r="AL32" s="2">
        <v>18</v>
      </c>
      <c r="AM32" s="15">
        <v>15</v>
      </c>
      <c r="AN32" s="19">
        <v>79</v>
      </c>
      <c r="AO32" s="15">
        <v>19</v>
      </c>
      <c r="AP32" s="20">
        <v>16</v>
      </c>
      <c r="AQ32" s="15">
        <v>5</v>
      </c>
      <c r="AR32" s="15">
        <v>30</v>
      </c>
      <c r="AS32" s="20">
        <v>15</v>
      </c>
      <c r="AT32" s="15">
        <v>20</v>
      </c>
      <c r="AU32" s="15">
        <v>5</v>
      </c>
      <c r="AV32" s="19">
        <v>90</v>
      </c>
      <c r="AW32" s="15">
        <v>16</v>
      </c>
      <c r="AX32" s="19">
        <f>194+18</f>
        <v>212</v>
      </c>
      <c r="BA32" s="2">
        <f>(D32+E32+H32+I32+N32+M32+S32+X32+Y32+AA32+AB32+AF32+AG32+AK32+AL32+AO32+AR32+AT32)/3.54</f>
        <v>92.74293785310735</v>
      </c>
      <c r="BB32" s="8">
        <f>SUM(B32,F32,G32,J32,K32,L32,O32,T32,U32,V32,W32,Z32,AC32,AH32,AI32+AJ32+AP32+AS32+AD32+AM32+AU32+C32)/2.29</f>
        <v>105.89519650655022</v>
      </c>
      <c r="BC32" s="6">
        <f>(P32+AE32+AN32+AV32+AW32)/4</f>
        <v>87.75</v>
      </c>
      <c r="BD32" s="2">
        <f>(BA32+BB32+4*BC32+AX32)/8</f>
        <v>95.204766794957195</v>
      </c>
      <c r="BE32" s="2">
        <v>91.92</v>
      </c>
      <c r="BF32" s="2">
        <f>BD32*0.8+BE32*0.2</f>
        <v>94.547813435965764</v>
      </c>
      <c r="BG32" s="21" t="s">
        <v>2</v>
      </c>
    </row>
    <row r="33" spans="1:65" s="2" customFormat="1" ht="16.5" customHeight="1">
      <c r="A33" s="1">
        <v>44499</v>
      </c>
      <c r="B33" s="2">
        <v>1</v>
      </c>
      <c r="D33" s="4">
        <v>18</v>
      </c>
      <c r="E33" s="2">
        <v>18</v>
      </c>
      <c r="F33" s="2">
        <v>5</v>
      </c>
      <c r="G33" s="3">
        <v>14.5</v>
      </c>
      <c r="H33" s="4">
        <v>13</v>
      </c>
      <c r="I33" s="2">
        <v>16</v>
      </c>
      <c r="J33" s="5">
        <v>16.5</v>
      </c>
      <c r="K33" s="2">
        <v>10</v>
      </c>
      <c r="M33" s="2">
        <v>20</v>
      </c>
      <c r="N33" s="2">
        <v>17.5</v>
      </c>
      <c r="O33" s="5">
        <v>18</v>
      </c>
      <c r="P33" s="23">
        <v>87</v>
      </c>
      <c r="Q33" s="2">
        <v>20</v>
      </c>
      <c r="R33" s="2">
        <v>20</v>
      </c>
      <c r="S33" s="2">
        <v>15</v>
      </c>
      <c r="T33" s="5">
        <v>15</v>
      </c>
      <c r="U33" s="2">
        <v>5</v>
      </c>
      <c r="V33" s="2">
        <v>2</v>
      </c>
      <c r="W33" s="2">
        <v>5</v>
      </c>
      <c r="X33" s="2">
        <v>20</v>
      </c>
      <c r="Y33" s="2">
        <v>18</v>
      </c>
      <c r="Z33" s="7">
        <v>20</v>
      </c>
      <c r="AA33" s="2">
        <v>20</v>
      </c>
      <c r="AB33" s="2">
        <v>12.66</v>
      </c>
      <c r="AC33" s="7">
        <v>0</v>
      </c>
      <c r="AD33" s="2">
        <v>11</v>
      </c>
      <c r="AE33" s="6">
        <v>95</v>
      </c>
      <c r="AG33" s="2">
        <v>2</v>
      </c>
      <c r="AH33" s="7">
        <v>17</v>
      </c>
      <c r="AI33" s="2">
        <v>2</v>
      </c>
      <c r="AJ33" s="7">
        <v>13</v>
      </c>
      <c r="AK33" s="2">
        <v>12</v>
      </c>
      <c r="AL33" s="2">
        <v>13</v>
      </c>
      <c r="AM33" s="2">
        <v>15</v>
      </c>
      <c r="AN33" s="6">
        <v>89</v>
      </c>
      <c r="AO33" s="2">
        <v>20</v>
      </c>
      <c r="AP33" s="7">
        <v>20</v>
      </c>
      <c r="AR33" s="2">
        <v>30</v>
      </c>
      <c r="AS33" s="7">
        <v>13</v>
      </c>
      <c r="AT33" s="2">
        <v>20</v>
      </c>
      <c r="AU33" s="2">
        <v>5</v>
      </c>
      <c r="AV33" s="6">
        <v>79</v>
      </c>
      <c r="AW33" s="2">
        <v>16</v>
      </c>
      <c r="AX33" s="6">
        <f>174+20</f>
        <v>194</v>
      </c>
      <c r="BA33" s="2">
        <f>(D33+E33+H33+I33+N33+M33+S33+X33+Y33+AA33+AB33+AF33+AG33+AK33+AL33+AO33+AR33+AT33)/3.54</f>
        <v>80.553672316384166</v>
      </c>
      <c r="BB33" s="8">
        <f>SUM(B33,F33,G33,J33,K33,L33,O33,T33,U33,V33,W33,Z33,AC33,AH33,AI33+AJ33+AP33+AS33+AD33+AM33+AU33+C33)/2.29</f>
        <v>90.829694323144096</v>
      </c>
      <c r="BC33" s="6">
        <f>(P33+AE33+AN33+AV33+AW33)/4</f>
        <v>91.5</v>
      </c>
      <c r="BD33" s="2">
        <f>(BA33+BB33+4*BC33+AX33)/8</f>
        <v>91.422920829941035</v>
      </c>
      <c r="BE33" s="2">
        <v>92.08</v>
      </c>
      <c r="BF33" s="2">
        <f>BD33*0.8+BE33*0.2</f>
        <v>91.554336663952824</v>
      </c>
      <c r="BG33" s="9" t="s">
        <v>0</v>
      </c>
    </row>
    <row r="34" spans="1:65" s="2" customFormat="1" ht="16.5" customHeight="1">
      <c r="A34" s="1">
        <v>44575</v>
      </c>
      <c r="B34" s="2">
        <v>5</v>
      </c>
      <c r="D34" s="2">
        <v>17</v>
      </c>
      <c r="E34" s="2">
        <v>16</v>
      </c>
      <c r="F34" s="2">
        <v>5</v>
      </c>
      <c r="G34" s="11">
        <v>9.5</v>
      </c>
      <c r="H34" s="4">
        <v>20</v>
      </c>
      <c r="I34" s="2">
        <v>17.670000000000002</v>
      </c>
      <c r="J34" s="5"/>
      <c r="K34" s="2">
        <v>10</v>
      </c>
      <c r="L34" s="2">
        <v>6</v>
      </c>
      <c r="M34" s="2">
        <v>6</v>
      </c>
      <c r="N34" s="2">
        <v>10.32</v>
      </c>
      <c r="O34" s="5">
        <v>15</v>
      </c>
      <c r="P34" s="6">
        <v>61</v>
      </c>
      <c r="Q34" s="2">
        <v>18</v>
      </c>
      <c r="R34" s="2">
        <v>20</v>
      </c>
      <c r="S34" s="2">
        <v>13</v>
      </c>
      <c r="T34" s="5">
        <v>10</v>
      </c>
      <c r="U34" s="2">
        <v>5</v>
      </c>
      <c r="V34" s="2">
        <v>2</v>
      </c>
      <c r="X34" s="2">
        <v>19</v>
      </c>
      <c r="Y34" s="2">
        <v>16.34</v>
      </c>
      <c r="Z34" s="7">
        <v>12</v>
      </c>
      <c r="AA34" s="2">
        <v>20</v>
      </c>
      <c r="AB34" s="2">
        <v>17.34</v>
      </c>
      <c r="AC34" s="7">
        <v>12</v>
      </c>
      <c r="AD34" s="2">
        <v>12</v>
      </c>
      <c r="AE34" s="6">
        <v>75</v>
      </c>
      <c r="AF34" s="2">
        <v>20</v>
      </c>
      <c r="AG34" s="2">
        <v>13.98</v>
      </c>
      <c r="AH34" s="7">
        <v>12</v>
      </c>
      <c r="AI34" s="2">
        <v>2</v>
      </c>
      <c r="AJ34" s="7">
        <v>20</v>
      </c>
      <c r="AK34" s="2">
        <v>16</v>
      </c>
      <c r="AL34" s="2">
        <v>18</v>
      </c>
      <c r="AM34" s="2">
        <v>11</v>
      </c>
      <c r="AN34" s="6">
        <v>60</v>
      </c>
      <c r="AO34" s="2">
        <v>20</v>
      </c>
      <c r="AP34" s="7">
        <v>8</v>
      </c>
      <c r="AQ34" s="2">
        <v>5</v>
      </c>
      <c r="AR34" s="2">
        <v>30</v>
      </c>
      <c r="AS34" s="7"/>
      <c r="AT34" s="2">
        <v>20</v>
      </c>
      <c r="AU34" s="2">
        <v>5</v>
      </c>
      <c r="AV34" s="6">
        <v>49</v>
      </c>
      <c r="AW34" s="2">
        <v>16</v>
      </c>
      <c r="AX34" s="6">
        <v>130</v>
      </c>
      <c r="BA34" s="2">
        <f>(D34+E34+H34+I34+N34+M34+S34+X34+Y34+AA34+AB34+AF34+AG34+AK34+AL34+AO34+AR34+AT34)/3.54</f>
        <v>87.754237288135585</v>
      </c>
      <c r="BB34" s="8">
        <f>SUM(B34,F34,G34,J34,K34,L34,O34,T34,U34,V34,W34,Z34,AC34,AH34,AI34+AJ34+AP34+AS34+AD34+AM34+AU34+C34)/2.29</f>
        <v>70.52401746724891</v>
      </c>
      <c r="BC34" s="6">
        <f>(P34+AE34+AN34+AV34+AW34)/4</f>
        <v>65.25</v>
      </c>
      <c r="BD34" s="2">
        <f>(BA34+BB34+4*BC34+AX34)/8</f>
        <v>68.659781844423065</v>
      </c>
      <c r="BE34" s="2">
        <v>93.54</v>
      </c>
      <c r="BF34" s="2">
        <f>BD34*0.8+BE34*0.2</f>
        <v>73.635825475538454</v>
      </c>
      <c r="BG34" s="9" t="s">
        <v>6</v>
      </c>
    </row>
    <row r="35" spans="1:65" s="2" customFormat="1" ht="16.5" customHeight="1">
      <c r="A35" s="1">
        <v>44703</v>
      </c>
      <c r="B35" s="2">
        <v>5</v>
      </c>
      <c r="C35" s="2">
        <v>5</v>
      </c>
      <c r="D35" s="2">
        <v>19</v>
      </c>
      <c r="E35" s="2">
        <v>18</v>
      </c>
      <c r="F35" s="2">
        <v>5</v>
      </c>
      <c r="G35" s="11">
        <v>11</v>
      </c>
      <c r="H35" s="4">
        <v>20</v>
      </c>
      <c r="I35" s="2">
        <v>15.5</v>
      </c>
      <c r="J35" s="5">
        <v>15.5</v>
      </c>
      <c r="K35" s="2">
        <v>10</v>
      </c>
      <c r="L35" s="2">
        <v>6</v>
      </c>
      <c r="M35" s="2">
        <v>20</v>
      </c>
      <c r="N35" s="2">
        <v>17</v>
      </c>
      <c r="O35" s="5">
        <v>17</v>
      </c>
      <c r="P35" s="6">
        <v>65</v>
      </c>
      <c r="Q35" s="2">
        <v>19</v>
      </c>
      <c r="R35" s="2">
        <v>18</v>
      </c>
      <c r="S35" s="2">
        <v>17</v>
      </c>
      <c r="T35" s="5">
        <v>17</v>
      </c>
      <c r="U35" s="2">
        <v>5</v>
      </c>
      <c r="V35" s="2">
        <v>2</v>
      </c>
      <c r="X35" s="2">
        <v>18</v>
      </c>
      <c r="Y35" s="2">
        <v>18</v>
      </c>
      <c r="Z35" s="7">
        <v>15</v>
      </c>
      <c r="AA35" s="2">
        <v>20</v>
      </c>
      <c r="AB35" s="2">
        <v>15.34</v>
      </c>
      <c r="AC35" s="7">
        <v>15</v>
      </c>
      <c r="AD35" s="2">
        <v>12</v>
      </c>
      <c r="AE35" s="6">
        <v>69</v>
      </c>
      <c r="AF35" s="2">
        <v>20</v>
      </c>
      <c r="AG35" s="2">
        <v>10.66</v>
      </c>
      <c r="AH35" s="7">
        <v>18</v>
      </c>
      <c r="AI35" s="2">
        <v>2</v>
      </c>
      <c r="AJ35" s="7">
        <v>18</v>
      </c>
      <c r="AK35" s="2">
        <v>20</v>
      </c>
      <c r="AL35" s="2">
        <v>17</v>
      </c>
      <c r="AM35" s="2">
        <v>12.5</v>
      </c>
      <c r="AN35" s="6">
        <v>79</v>
      </c>
      <c r="AO35" s="2">
        <v>20</v>
      </c>
      <c r="AP35" s="7">
        <v>0</v>
      </c>
      <c r="AQ35" s="2">
        <v>5</v>
      </c>
      <c r="AR35" s="2">
        <v>30</v>
      </c>
      <c r="AS35" s="7">
        <v>18</v>
      </c>
      <c r="AT35" s="2">
        <v>20</v>
      </c>
      <c r="AU35" s="2">
        <v>5</v>
      </c>
      <c r="AV35" s="6">
        <v>80</v>
      </c>
      <c r="AW35" s="2">
        <v>16</v>
      </c>
      <c r="AX35" s="6">
        <v>153</v>
      </c>
      <c r="BA35" s="2">
        <f>(D35+E35+H35+I35+N35+M35+S35+X35+Y35+AA35+AB35+AF35+AG35+AK35+AL35+AO35+AR35+AT35)/3.54</f>
        <v>94.774011299435031</v>
      </c>
      <c r="BB35" s="8">
        <f>SUM(B35,F35,G35,J35,K35,L35,O35,T35,U35,V35,W35,Z35,AC35,AH35,AI35+AJ35+AP35+AS35+AD35+AM35+AU35+C35)/2.29</f>
        <v>93.449781659388648</v>
      </c>
      <c r="BC35" s="6">
        <f>(P35+AE35+AN35+AV35+AW35)/4</f>
        <v>77.25</v>
      </c>
      <c r="BD35" s="2">
        <f>(BA35+BB35+4*BC35+AX35)/8</f>
        <v>81.277974119852956</v>
      </c>
      <c r="BE35" s="2">
        <v>97.08</v>
      </c>
      <c r="BF35" s="2">
        <f>BD35*0.8+BE35*0.2</f>
        <v>84.43837929588237</v>
      </c>
      <c r="BG35" s="9" t="s">
        <v>10</v>
      </c>
    </row>
    <row r="36" spans="1:65" s="2" customFormat="1" ht="16.5" customHeight="1">
      <c r="A36" s="1">
        <v>47474</v>
      </c>
      <c r="B36" s="2">
        <v>5</v>
      </c>
      <c r="C36" s="2">
        <v>5</v>
      </c>
      <c r="D36" s="2">
        <v>20</v>
      </c>
      <c r="E36" s="2">
        <v>18</v>
      </c>
      <c r="F36" s="2">
        <v>5</v>
      </c>
      <c r="G36" s="3">
        <v>19.5</v>
      </c>
      <c r="H36" s="4">
        <v>20</v>
      </c>
      <c r="I36" s="2">
        <v>18</v>
      </c>
      <c r="J36" s="5">
        <v>19.5</v>
      </c>
      <c r="K36" s="2">
        <v>10</v>
      </c>
      <c r="L36" s="2">
        <v>4</v>
      </c>
      <c r="M36" s="2">
        <v>19</v>
      </c>
      <c r="N36" s="2">
        <v>17.5</v>
      </c>
      <c r="O36" s="5">
        <v>18</v>
      </c>
      <c r="P36" s="6">
        <v>95</v>
      </c>
      <c r="Q36" s="2">
        <v>20</v>
      </c>
      <c r="R36" s="2">
        <v>20</v>
      </c>
      <c r="S36" s="2">
        <v>18</v>
      </c>
      <c r="T36" s="5">
        <v>15</v>
      </c>
      <c r="U36" s="2">
        <v>5</v>
      </c>
      <c r="V36" s="2">
        <v>2</v>
      </c>
      <c r="W36" s="2">
        <v>5</v>
      </c>
      <c r="X36" s="2">
        <v>19</v>
      </c>
      <c r="Y36" s="2">
        <v>18</v>
      </c>
      <c r="Z36" s="7">
        <v>13</v>
      </c>
      <c r="AA36" s="2">
        <v>16</v>
      </c>
      <c r="AB36" s="2">
        <v>17.34</v>
      </c>
      <c r="AC36" s="7">
        <v>12</v>
      </c>
      <c r="AD36" s="2">
        <v>12</v>
      </c>
      <c r="AE36" s="6">
        <v>88</v>
      </c>
      <c r="AF36" s="2">
        <v>20</v>
      </c>
      <c r="AG36" s="2">
        <v>17.34</v>
      </c>
      <c r="AH36" s="7">
        <v>0</v>
      </c>
      <c r="AI36" s="2">
        <v>2</v>
      </c>
      <c r="AJ36" s="7">
        <v>20</v>
      </c>
      <c r="AK36" s="2">
        <v>20</v>
      </c>
      <c r="AL36" s="2">
        <v>18</v>
      </c>
      <c r="AM36" s="2">
        <v>15</v>
      </c>
      <c r="AN36" s="6">
        <v>88</v>
      </c>
      <c r="AO36" s="2">
        <v>20</v>
      </c>
      <c r="AP36" s="7">
        <v>17</v>
      </c>
      <c r="AQ36" s="2">
        <v>5</v>
      </c>
      <c r="AR36" s="2">
        <v>30</v>
      </c>
      <c r="AS36" s="7">
        <v>17</v>
      </c>
      <c r="AT36" s="2">
        <v>20</v>
      </c>
      <c r="AU36" s="2">
        <v>5</v>
      </c>
      <c r="AV36" s="6">
        <v>87.5</v>
      </c>
      <c r="AW36" s="2">
        <v>16</v>
      </c>
      <c r="AX36" s="6">
        <f>173+20</f>
        <v>193</v>
      </c>
      <c r="BA36" s="2">
        <f>(D36+E36+H36+I36+N36+M36+S36+X36+Y36+AA36+AB36+AF36+AG36+AK36+AL36+AO36+AR36+AT36)/3.54</f>
        <v>97.790960451977398</v>
      </c>
      <c r="BB36" s="8">
        <f>SUM(B36,F36,G36,J36,K36,L36,O36,T36,U36,V36,W36,Z36,AC36,AH36,AI36+AJ36+AP36+AS36+AD36+AM36+AU36+C36)/2.29</f>
        <v>98.689956331877724</v>
      </c>
      <c r="BC36" s="6">
        <f>(P36+AE36+AN36+AV36+AW36)/4</f>
        <v>93.625</v>
      </c>
      <c r="BD36" s="2">
        <f>(BA36+BB36+4*BC36+AX36)/8</f>
        <v>95.497614597981894</v>
      </c>
      <c r="BE36" s="2">
        <v>93.77</v>
      </c>
      <c r="BF36" s="2">
        <f>BD36*0.8+BE36*0.2</f>
        <v>95.152091678385517</v>
      </c>
      <c r="BG36" s="9" t="s">
        <v>2</v>
      </c>
    </row>
    <row r="37" spans="1:65" s="2" customFormat="1" ht="16.5" customHeight="1">
      <c r="A37" s="1">
        <v>50390</v>
      </c>
      <c r="B37" s="2">
        <v>5</v>
      </c>
      <c r="E37" s="2">
        <v>17</v>
      </c>
      <c r="F37" s="2">
        <v>5</v>
      </c>
      <c r="G37" s="11">
        <v>9.5</v>
      </c>
      <c r="H37" s="4">
        <v>20</v>
      </c>
      <c r="I37" s="2">
        <v>18</v>
      </c>
      <c r="J37" s="5">
        <v>18.5</v>
      </c>
      <c r="L37" s="2">
        <v>3</v>
      </c>
      <c r="N37" s="2">
        <v>7.5</v>
      </c>
      <c r="O37" s="5"/>
      <c r="P37" s="6">
        <v>51</v>
      </c>
      <c r="R37" s="2">
        <v>17</v>
      </c>
      <c r="S37" s="2">
        <v>18</v>
      </c>
      <c r="T37" s="5">
        <v>17</v>
      </c>
      <c r="U37" s="2">
        <v>5</v>
      </c>
      <c r="V37" s="2">
        <v>2</v>
      </c>
      <c r="X37" s="2">
        <v>18</v>
      </c>
      <c r="Y37" s="2">
        <v>12.68</v>
      </c>
      <c r="Z37" s="7">
        <v>10</v>
      </c>
      <c r="AA37" s="2">
        <v>10</v>
      </c>
      <c r="AB37" s="2">
        <v>16.66</v>
      </c>
      <c r="AC37" s="7">
        <v>10</v>
      </c>
      <c r="AE37" s="6">
        <v>27</v>
      </c>
      <c r="AH37" s="7"/>
      <c r="AJ37" s="7"/>
      <c r="AN37" s="6"/>
      <c r="AP37" s="7"/>
      <c r="AS37" s="7"/>
      <c r="AV37" s="6"/>
      <c r="AX37" s="6"/>
      <c r="BA37" s="2">
        <f>(D37+E37+H37+I37+N37+M37+S37+X37+Y37+AA37+AB37+AF37+AG37+AK37+AL37+AO37+AR37+AT37)/3.54</f>
        <v>38.937853107344637</v>
      </c>
      <c r="BB37" s="8">
        <f>SUM(B37,F37,G37,J37,K37,L37,O37,T37,U37,V37,W37,Z37,AC37,AH37,AI37+AJ37+AP37+AS37+AD37+AM37+AU37+C37)/2.29</f>
        <v>37.117903930131007</v>
      </c>
      <c r="BC37" s="6">
        <f>(P37+AE37+AN37+AV37+AW37)/4</f>
        <v>19.5</v>
      </c>
      <c r="BD37" s="2">
        <f>(BA37+BB37+4*BC37+AX37)/8</f>
        <v>19.256969629684455</v>
      </c>
      <c r="BE37" s="2">
        <v>58.23</v>
      </c>
      <c r="BF37" s="2">
        <f>BD37*0.8+BE37*0.2</f>
        <v>27.051575703747567</v>
      </c>
      <c r="BG37" s="9" t="s">
        <v>3</v>
      </c>
      <c r="BH37" s="8"/>
      <c r="BI37" s="6"/>
      <c r="BM37" s="9"/>
    </row>
    <row r="38" spans="1:65" s="2" customFormat="1" ht="16.5" customHeight="1">
      <c r="A38" s="1">
        <v>51090</v>
      </c>
      <c r="B38" s="2">
        <v>4</v>
      </c>
      <c r="C38" s="2">
        <v>5</v>
      </c>
      <c r="D38" s="2">
        <v>15</v>
      </c>
      <c r="E38" s="2">
        <v>18</v>
      </c>
      <c r="F38" s="2">
        <v>5</v>
      </c>
      <c r="G38" s="11">
        <v>20</v>
      </c>
      <c r="H38" s="4">
        <v>20</v>
      </c>
      <c r="I38" s="2">
        <v>18</v>
      </c>
      <c r="J38" s="5">
        <v>18.5</v>
      </c>
      <c r="K38" s="2">
        <v>10</v>
      </c>
      <c r="L38" s="2">
        <v>6</v>
      </c>
      <c r="M38" s="2">
        <v>17</v>
      </c>
      <c r="N38" s="2">
        <v>18</v>
      </c>
      <c r="O38" s="5">
        <v>19</v>
      </c>
      <c r="P38" s="6">
        <v>99</v>
      </c>
      <c r="Q38" s="2">
        <v>20</v>
      </c>
      <c r="R38" s="2">
        <v>20</v>
      </c>
      <c r="S38" s="2">
        <v>18</v>
      </c>
      <c r="T38" s="5">
        <v>17</v>
      </c>
      <c r="V38" s="2">
        <v>2</v>
      </c>
      <c r="W38" s="2">
        <v>5</v>
      </c>
      <c r="X38" s="2">
        <v>19</v>
      </c>
      <c r="Y38" s="2">
        <v>18</v>
      </c>
      <c r="Z38" s="7">
        <v>20</v>
      </c>
      <c r="AA38" s="2">
        <v>16</v>
      </c>
      <c r="AB38" s="2">
        <v>14.34</v>
      </c>
      <c r="AC38" s="7">
        <v>20</v>
      </c>
      <c r="AD38" s="2">
        <v>12</v>
      </c>
      <c r="AE38" s="6">
        <v>97</v>
      </c>
      <c r="AF38" s="2">
        <v>20</v>
      </c>
      <c r="AG38" s="2">
        <v>10.64</v>
      </c>
      <c r="AH38" s="7">
        <v>12</v>
      </c>
      <c r="AI38" s="2">
        <v>2</v>
      </c>
      <c r="AJ38" s="7">
        <v>17</v>
      </c>
      <c r="AK38" s="2">
        <v>20</v>
      </c>
      <c r="AL38" s="2">
        <v>18</v>
      </c>
      <c r="AM38" s="2">
        <v>7</v>
      </c>
      <c r="AN38" s="6">
        <v>100</v>
      </c>
      <c r="AO38" s="2">
        <v>10</v>
      </c>
      <c r="AP38" s="7">
        <v>20</v>
      </c>
      <c r="AQ38" s="2">
        <v>5</v>
      </c>
      <c r="AR38" s="2">
        <v>30</v>
      </c>
      <c r="AS38" s="7"/>
      <c r="AT38" s="2">
        <v>20</v>
      </c>
      <c r="AU38" s="2">
        <v>5</v>
      </c>
      <c r="AV38" s="6">
        <v>92</v>
      </c>
      <c r="AW38" s="2">
        <v>16</v>
      </c>
      <c r="AX38" s="6">
        <v>190</v>
      </c>
      <c r="BA38" s="2">
        <f>(D38+E38+H38+I38+N38+M38+S38+X38+Y38+AA38+AB38+AF38+AG38+AK38+AL38+AO38+AR38+AT38)/3.54</f>
        <v>90.389830508474574</v>
      </c>
      <c r="BB38" s="8">
        <f>SUM(B38,F38,G38,J38,K38,L38,O38,T38,U38,V38,W38,Z38,AC38,AH38,AI38+AJ38+AP38+AS38+AD38+AM38+AU38+C38)/2.29</f>
        <v>98.908296943231434</v>
      </c>
      <c r="BC38" s="6">
        <f>(P38+AE38+AN38+AV38+AW38)/4</f>
        <v>101</v>
      </c>
      <c r="BD38" s="2">
        <f>(BA38+BB38+4*BC38+AX38)/8</f>
        <v>97.912265931463253</v>
      </c>
      <c r="BE38" s="2">
        <v>97.917000000000002</v>
      </c>
      <c r="BF38" s="2">
        <f>BD38*0.8+BE38*0.2</f>
        <v>97.913212745170611</v>
      </c>
      <c r="BG38" s="9" t="s">
        <v>2</v>
      </c>
    </row>
    <row r="39" spans="1:65" s="2" customFormat="1" ht="16.5" customHeight="1">
      <c r="A39" s="1">
        <v>52091</v>
      </c>
      <c r="B39" s="2">
        <v>1</v>
      </c>
      <c r="C39" s="2">
        <v>5</v>
      </c>
      <c r="D39" s="2">
        <v>18</v>
      </c>
      <c r="E39" s="2">
        <v>18</v>
      </c>
      <c r="F39" s="2">
        <v>5</v>
      </c>
      <c r="G39" s="11">
        <v>14.5</v>
      </c>
      <c r="H39" s="4">
        <v>15</v>
      </c>
      <c r="I39" s="2">
        <v>7.32</v>
      </c>
      <c r="J39" s="5">
        <v>19.5</v>
      </c>
      <c r="K39" s="2">
        <v>10</v>
      </c>
      <c r="L39" s="2">
        <v>2</v>
      </c>
      <c r="M39" s="2">
        <v>9</v>
      </c>
      <c r="N39" s="2">
        <v>15</v>
      </c>
      <c r="O39" s="5">
        <v>11</v>
      </c>
      <c r="P39" s="6">
        <v>75</v>
      </c>
      <c r="Q39" s="2">
        <v>20</v>
      </c>
      <c r="R39" s="2">
        <v>18</v>
      </c>
      <c r="S39" s="2">
        <v>14</v>
      </c>
      <c r="T39" s="5">
        <v>12</v>
      </c>
      <c r="U39" s="2">
        <v>5</v>
      </c>
      <c r="V39" s="2">
        <v>2</v>
      </c>
      <c r="W39" s="2">
        <v>5</v>
      </c>
      <c r="X39" s="2">
        <v>18</v>
      </c>
      <c r="Y39" s="2">
        <v>16</v>
      </c>
      <c r="Z39" s="7">
        <v>0</v>
      </c>
      <c r="AA39" s="2">
        <v>20</v>
      </c>
      <c r="AB39" s="2">
        <v>18</v>
      </c>
      <c r="AC39" s="7">
        <v>14</v>
      </c>
      <c r="AD39" s="2">
        <v>12</v>
      </c>
      <c r="AE39" s="6">
        <v>61</v>
      </c>
      <c r="AF39" s="2">
        <v>20</v>
      </c>
      <c r="AG39" s="2">
        <v>18</v>
      </c>
      <c r="AH39" s="7">
        <v>12</v>
      </c>
      <c r="AI39" s="2">
        <v>2</v>
      </c>
      <c r="AJ39" s="7">
        <v>13</v>
      </c>
      <c r="AK39" s="2">
        <v>18</v>
      </c>
      <c r="AL39" s="2">
        <v>17</v>
      </c>
      <c r="AM39" s="2">
        <v>9</v>
      </c>
      <c r="AN39" s="6">
        <v>59</v>
      </c>
      <c r="AO39" s="2">
        <v>8</v>
      </c>
      <c r="AP39" s="7">
        <v>18</v>
      </c>
      <c r="AQ39" s="2">
        <v>5</v>
      </c>
      <c r="AR39" s="2">
        <v>30</v>
      </c>
      <c r="AS39" s="7">
        <v>14</v>
      </c>
      <c r="AT39" s="2">
        <v>20</v>
      </c>
      <c r="AU39" s="2">
        <v>5</v>
      </c>
      <c r="AV39" s="6">
        <v>66</v>
      </c>
      <c r="AW39" s="2">
        <v>16</v>
      </c>
      <c r="AX39" s="6">
        <f>104+20</f>
        <v>124</v>
      </c>
      <c r="BA39" s="2">
        <f>(D39+E39+H39+I39+N39+M39+S39+X39+Y39+AA39+AB39+AF39+AG39+AK39+AL39+AO39+AR39+AT39)/3.54</f>
        <v>84.55367231638418</v>
      </c>
      <c r="BB39" s="8">
        <f>SUM(B39,F39,G39,J39,K39,L39,O39,T39,U39,V39,W39,Z39,AC39,AH39,AI39+AJ39+AP39+AS39+AD39+AM39+AU39+C39)/2.29</f>
        <v>83.406113537117903</v>
      </c>
      <c r="BC39" s="6">
        <f>(P39+AE39+AN39+AV39+AW39)/4</f>
        <v>69.25</v>
      </c>
      <c r="BD39" s="2">
        <f>(BA39+BB39+4*BC39+AX39)/8</f>
        <v>71.119973231687766</v>
      </c>
      <c r="BE39" s="2">
        <v>88.15</v>
      </c>
      <c r="BF39" s="2">
        <f>BD39*0.8+BE39*0.2</f>
        <v>74.525978585350217</v>
      </c>
      <c r="BG39" s="9" t="s">
        <v>6</v>
      </c>
    </row>
    <row r="40" spans="1:65" s="2" customFormat="1" ht="16.5" customHeight="1">
      <c r="A40" s="1">
        <v>52247</v>
      </c>
      <c r="B40" s="2">
        <v>5</v>
      </c>
      <c r="C40" s="2">
        <v>5</v>
      </c>
      <c r="D40" s="2">
        <v>17</v>
      </c>
      <c r="E40" s="2">
        <v>18</v>
      </c>
      <c r="F40" s="2">
        <v>5</v>
      </c>
      <c r="G40" s="11">
        <v>11</v>
      </c>
      <c r="H40" s="4">
        <v>18</v>
      </c>
      <c r="I40" s="2">
        <v>18</v>
      </c>
      <c r="J40" s="5">
        <v>11.5</v>
      </c>
      <c r="K40" s="2">
        <v>10</v>
      </c>
      <c r="L40" s="2">
        <v>4</v>
      </c>
      <c r="M40" s="2">
        <v>19</v>
      </c>
      <c r="N40" s="2">
        <v>16.82</v>
      </c>
      <c r="O40" s="5">
        <v>17</v>
      </c>
      <c r="P40" s="6">
        <v>62.5</v>
      </c>
      <c r="Q40" s="2">
        <v>20</v>
      </c>
      <c r="R40" s="2">
        <v>19</v>
      </c>
      <c r="S40" s="2">
        <v>16</v>
      </c>
      <c r="T40" s="5">
        <v>12</v>
      </c>
      <c r="U40" s="2">
        <v>5</v>
      </c>
      <c r="V40" s="2">
        <v>2</v>
      </c>
      <c r="W40" s="2">
        <v>5</v>
      </c>
      <c r="X40" s="2">
        <v>19</v>
      </c>
      <c r="Y40" s="2">
        <v>18</v>
      </c>
      <c r="Z40" s="7">
        <v>10</v>
      </c>
      <c r="AA40" s="2">
        <v>20</v>
      </c>
      <c r="AB40" s="2">
        <v>16</v>
      </c>
      <c r="AC40" s="7">
        <v>14</v>
      </c>
      <c r="AE40" s="6">
        <v>78</v>
      </c>
      <c r="AF40" s="2">
        <v>20</v>
      </c>
      <c r="AG40" s="2">
        <v>18</v>
      </c>
      <c r="AH40" s="7">
        <v>20</v>
      </c>
      <c r="AI40" s="2">
        <v>2</v>
      </c>
      <c r="AJ40" s="7">
        <v>18</v>
      </c>
      <c r="AK40" s="2">
        <v>20</v>
      </c>
      <c r="AL40" s="2">
        <v>18</v>
      </c>
      <c r="AM40" s="2">
        <v>4</v>
      </c>
      <c r="AN40" s="6">
        <v>80</v>
      </c>
      <c r="AO40" s="2">
        <v>20</v>
      </c>
      <c r="AP40" s="7">
        <v>0</v>
      </c>
      <c r="AQ40" s="2">
        <v>5</v>
      </c>
      <c r="AR40" s="2">
        <v>30</v>
      </c>
      <c r="AS40" s="7">
        <v>20</v>
      </c>
      <c r="AU40" s="2">
        <v>5</v>
      </c>
      <c r="AV40" s="6">
        <v>62</v>
      </c>
      <c r="AW40" s="2">
        <v>16</v>
      </c>
      <c r="AX40" s="6">
        <f>156+7</f>
        <v>163</v>
      </c>
      <c r="BA40" s="2">
        <f>(D40+E40+H40+I40+N40+M40+S40+X40+Y40+AA40+AB40+AF40+AG40+AK40+AL40+AO40+AR40+AT40)/3.54</f>
        <v>90.909604519774007</v>
      </c>
      <c r="BB40" s="8">
        <f>SUM(B40,F40,G40,J40,K40,L40,O40,T40,U40,V40,W40,Z40,AC40,AH40,AI40+AJ40+AP40+AS40+AD40+AM40+AU40+C40)/2.29</f>
        <v>81.004366812227076</v>
      </c>
      <c r="BC40" s="6">
        <f>(P40+AE40+AN40+AV40+AW40)/4</f>
        <v>74.625</v>
      </c>
      <c r="BD40" s="2">
        <f>(BA40+BB40+4*BC40+AX40)/8</f>
        <v>79.176746416500137</v>
      </c>
      <c r="BE40" s="2">
        <v>94.667000000000002</v>
      </c>
      <c r="BF40" s="2">
        <f>BD40*0.8+BE40*0.2</f>
        <v>82.27479713320011</v>
      </c>
      <c r="BG40" s="9" t="s">
        <v>11</v>
      </c>
    </row>
    <row r="41" spans="1:65" s="15" customFormat="1" ht="16.5" customHeight="1">
      <c r="A41" s="14">
        <v>52290</v>
      </c>
      <c r="B41" s="2">
        <v>1</v>
      </c>
      <c r="C41" s="15">
        <v>5</v>
      </c>
      <c r="D41" s="15">
        <v>14</v>
      </c>
      <c r="E41" s="2">
        <v>18</v>
      </c>
      <c r="G41" s="16">
        <v>15.5</v>
      </c>
      <c r="H41" s="17">
        <v>11</v>
      </c>
      <c r="I41" s="2"/>
      <c r="J41" s="18">
        <v>16</v>
      </c>
      <c r="K41" s="15">
        <v>10</v>
      </c>
      <c r="L41" s="2"/>
      <c r="N41" s="2"/>
      <c r="O41" s="18">
        <v>15</v>
      </c>
      <c r="P41" s="19">
        <v>34</v>
      </c>
      <c r="Q41" s="15">
        <v>17</v>
      </c>
      <c r="R41" s="15">
        <v>13</v>
      </c>
      <c r="S41" s="2">
        <v>10</v>
      </c>
      <c r="T41" s="18">
        <v>17</v>
      </c>
      <c r="U41" s="15">
        <v>5</v>
      </c>
      <c r="V41" s="15">
        <v>2</v>
      </c>
      <c r="W41" s="15">
        <v>5</v>
      </c>
      <c r="X41" s="15">
        <v>13</v>
      </c>
      <c r="Y41" s="2">
        <v>10</v>
      </c>
      <c r="Z41" s="20">
        <v>15</v>
      </c>
      <c r="AA41" s="15">
        <v>12</v>
      </c>
      <c r="AB41" s="2">
        <v>13.66</v>
      </c>
      <c r="AC41" s="20">
        <v>16</v>
      </c>
      <c r="AD41" s="15">
        <v>12</v>
      </c>
      <c r="AE41" s="19">
        <v>65</v>
      </c>
      <c r="AF41" s="15">
        <v>16</v>
      </c>
      <c r="AG41" s="2">
        <v>13.98</v>
      </c>
      <c r="AH41" s="20">
        <v>17</v>
      </c>
      <c r="AI41" s="15">
        <v>2</v>
      </c>
      <c r="AJ41" s="20">
        <v>18</v>
      </c>
      <c r="AK41" s="15">
        <v>12</v>
      </c>
      <c r="AL41" s="2">
        <v>17</v>
      </c>
      <c r="AM41" s="15">
        <v>10.5</v>
      </c>
      <c r="AN41" s="19">
        <v>65</v>
      </c>
      <c r="AO41" s="15">
        <v>20</v>
      </c>
      <c r="AP41" s="20">
        <v>0</v>
      </c>
      <c r="AS41" s="20">
        <v>20</v>
      </c>
      <c r="AT41" s="15">
        <v>20</v>
      </c>
      <c r="AU41" s="15">
        <v>5</v>
      </c>
      <c r="AV41" s="19">
        <v>75</v>
      </c>
      <c r="AW41" s="15">
        <v>16</v>
      </c>
      <c r="AX41" s="19">
        <f>149+17</f>
        <v>166</v>
      </c>
      <c r="BA41" s="2">
        <f>(D41+E41+H41+I41+N41+M41+S41+X41+Y41+AA41+AB41+AF41+AG41+AK41+AL41+AO41+AR41+AT41)/3.54</f>
        <v>56.677966101694913</v>
      </c>
      <c r="BB41" s="8">
        <f>SUM(B41,F41,G41,J41,K41,L41,O41,T41,U41,V41,W41,Z41,AC41,AH41,AI41+AJ41+AP41+AS41+AD41+AM41+AU41+C41)/2.29</f>
        <v>90.393013100436676</v>
      </c>
      <c r="BC41" s="6">
        <f>(P41+AE41+AN41+AV41+AW41)/4</f>
        <v>63.75</v>
      </c>
      <c r="BD41" s="2">
        <f>(BA41+BB41+4*BC41+AX41)/8</f>
        <v>71.008872400266455</v>
      </c>
      <c r="BE41" s="2">
        <v>93.38</v>
      </c>
      <c r="BF41" s="2">
        <f>BD41*0.8+BE41*0.2</f>
        <v>75.483097920213169</v>
      </c>
      <c r="BG41" s="21" t="s">
        <v>6</v>
      </c>
    </row>
    <row r="42" spans="1:65" s="2" customFormat="1" ht="16.5" customHeight="1">
      <c r="A42" s="1">
        <v>53574</v>
      </c>
      <c r="B42" s="2">
        <v>1</v>
      </c>
      <c r="C42" s="2">
        <v>5</v>
      </c>
      <c r="D42" s="2">
        <v>15</v>
      </c>
      <c r="E42" s="2">
        <v>18</v>
      </c>
      <c r="F42" s="2">
        <v>5</v>
      </c>
      <c r="G42" s="11">
        <v>17</v>
      </c>
      <c r="H42" s="4"/>
      <c r="I42" s="2">
        <v>14.64</v>
      </c>
      <c r="J42" s="5">
        <v>19.5</v>
      </c>
      <c r="K42" s="2">
        <v>10</v>
      </c>
      <c r="L42" s="2">
        <v>5</v>
      </c>
      <c r="N42" s="2">
        <v>6.16</v>
      </c>
      <c r="O42" s="5">
        <v>19</v>
      </c>
      <c r="P42" s="6">
        <v>63</v>
      </c>
      <c r="Q42" s="2">
        <v>19</v>
      </c>
      <c r="R42" s="2">
        <v>17</v>
      </c>
      <c r="S42" s="2">
        <v>11</v>
      </c>
      <c r="T42" s="5">
        <v>16</v>
      </c>
      <c r="U42" s="2">
        <v>5</v>
      </c>
      <c r="V42" s="2">
        <v>2</v>
      </c>
      <c r="W42" s="2">
        <v>5</v>
      </c>
      <c r="X42" s="2">
        <v>9</v>
      </c>
      <c r="Y42" s="2">
        <v>15.32</v>
      </c>
      <c r="Z42" s="7">
        <v>11</v>
      </c>
      <c r="AA42" s="2">
        <v>10</v>
      </c>
      <c r="AB42" s="2">
        <v>12.34</v>
      </c>
      <c r="AC42" s="7">
        <v>0</v>
      </c>
      <c r="AD42" s="2">
        <v>12</v>
      </c>
      <c r="AE42" s="6">
        <v>79</v>
      </c>
      <c r="AG42" s="2">
        <v>2</v>
      </c>
      <c r="AH42" s="7">
        <v>17</v>
      </c>
      <c r="AI42" s="2">
        <v>2</v>
      </c>
      <c r="AJ42" s="7">
        <v>15</v>
      </c>
      <c r="AM42" s="2">
        <v>12.5</v>
      </c>
      <c r="AN42" s="6">
        <v>46</v>
      </c>
      <c r="AO42" s="2">
        <v>16</v>
      </c>
      <c r="AP42" s="7">
        <v>18</v>
      </c>
      <c r="AQ42" s="2">
        <v>5</v>
      </c>
      <c r="AS42" s="7">
        <v>14</v>
      </c>
      <c r="AT42" s="2">
        <v>20</v>
      </c>
      <c r="AU42" s="2">
        <v>5</v>
      </c>
      <c r="AV42" s="6">
        <v>66</v>
      </c>
      <c r="AW42" s="2">
        <v>16</v>
      </c>
      <c r="AX42" s="6">
        <v>157</v>
      </c>
      <c r="BA42" s="2">
        <f>(D42+E42+H42+I42+N42+M42+S42+X42+Y42+AA42+AB42+AF42+AG42+AK42+AL42+AO42+AR42+AT42)/3.54</f>
        <v>42.220338983050851</v>
      </c>
      <c r="BB42" s="8">
        <f>SUM(B42,F42,G42,J42,K42,L42,O42,T42,U42,V42,W42,Z42,AC42,AH42,AI42+AJ42+AP42+AS42+AD42+AM42+AU42+C42)/2.29</f>
        <v>94.32314410480349</v>
      </c>
      <c r="BC42" s="6">
        <f>(P42+AE42+AN42+AV42+AW42)/4</f>
        <v>67.5</v>
      </c>
      <c r="BD42" s="2">
        <f>(BA42+BB42+4*BC42+AX42)/8</f>
        <v>70.442935385981798</v>
      </c>
      <c r="BE42" s="2">
        <v>87.9</v>
      </c>
      <c r="BF42" s="2">
        <f>BD42*0.8+BE42*0.2</f>
        <v>73.934348308785445</v>
      </c>
      <c r="BG42" s="9" t="s">
        <v>6</v>
      </c>
    </row>
    <row r="43" spans="1:65" s="2" customFormat="1" ht="16.5" customHeight="1">
      <c r="A43" s="1">
        <v>54321</v>
      </c>
      <c r="B43" s="2">
        <v>4</v>
      </c>
      <c r="C43" s="2">
        <v>5</v>
      </c>
      <c r="D43" s="2">
        <v>19</v>
      </c>
      <c r="E43" s="2">
        <v>18</v>
      </c>
      <c r="F43" s="2">
        <v>5</v>
      </c>
      <c r="G43" s="3">
        <v>11</v>
      </c>
      <c r="H43" s="4">
        <v>9</v>
      </c>
      <c r="I43" s="2">
        <v>17.32</v>
      </c>
      <c r="J43" s="5">
        <v>15.5</v>
      </c>
      <c r="K43" s="2">
        <v>10</v>
      </c>
      <c r="L43" s="2">
        <v>5</v>
      </c>
      <c r="M43" s="2">
        <v>16</v>
      </c>
      <c r="N43" s="2">
        <v>17.5</v>
      </c>
      <c r="O43" s="5">
        <v>13</v>
      </c>
      <c r="P43" s="6">
        <v>36</v>
      </c>
      <c r="Q43" s="2">
        <v>20</v>
      </c>
      <c r="R43" s="2">
        <v>20</v>
      </c>
      <c r="S43" s="2">
        <v>16</v>
      </c>
      <c r="T43" s="5">
        <v>12</v>
      </c>
      <c r="U43" s="2">
        <v>5</v>
      </c>
      <c r="V43" s="2">
        <v>2</v>
      </c>
      <c r="W43" s="2">
        <v>5</v>
      </c>
      <c r="Y43" s="2">
        <v>12</v>
      </c>
      <c r="Z43" s="7">
        <v>12</v>
      </c>
      <c r="AA43" s="2">
        <v>20</v>
      </c>
      <c r="AB43" s="2">
        <v>17.32</v>
      </c>
      <c r="AC43" s="7">
        <v>12</v>
      </c>
      <c r="AD43" s="2">
        <v>12</v>
      </c>
      <c r="AE43" s="6">
        <v>75</v>
      </c>
      <c r="AG43" s="2">
        <v>7.65</v>
      </c>
      <c r="AH43" s="7">
        <v>7</v>
      </c>
      <c r="AI43" s="2">
        <v>2</v>
      </c>
      <c r="AJ43" s="7">
        <v>13</v>
      </c>
      <c r="AK43" s="2">
        <v>20</v>
      </c>
      <c r="AL43" s="2">
        <v>13.68</v>
      </c>
      <c r="AM43" s="2">
        <v>11.5</v>
      </c>
      <c r="AN43" s="6">
        <v>64</v>
      </c>
      <c r="AO43" s="2">
        <v>20</v>
      </c>
      <c r="AP43" s="7">
        <v>15</v>
      </c>
      <c r="AQ43" s="2">
        <v>5</v>
      </c>
      <c r="AR43" s="2">
        <v>30</v>
      </c>
      <c r="AS43" s="7">
        <v>0</v>
      </c>
      <c r="AT43" s="2">
        <v>20</v>
      </c>
      <c r="AU43" s="2">
        <v>5</v>
      </c>
      <c r="AV43" s="6">
        <v>72</v>
      </c>
      <c r="AW43" s="2">
        <v>16</v>
      </c>
      <c r="AX43" s="6">
        <f>106+14</f>
        <v>120</v>
      </c>
      <c r="BA43" s="2">
        <f>(D43+E43+H43+I43+N43+M43+S43+X43+Y43+AA43+AB43+AF43+AG43+AK43+AL43+AO43+AR43+AT43)/3.54</f>
        <v>77.251412429378533</v>
      </c>
      <c r="BB43" s="8">
        <f>SUM(B43,F43,G43,J43,K43,L43,O43,T43,U43,V43,W43,Z43,AC43,AH43,AI43+AJ43+AP43+AS43+AD43+AM43+AU43+C43)/2.29</f>
        <v>79.47598253275109</v>
      </c>
      <c r="BC43" s="6">
        <f>(P43+AE43+AN43+AV43+AW43)/4</f>
        <v>65.75</v>
      </c>
      <c r="BD43" s="2">
        <f>(BA43+BB43+4*BC43+AX43)/8</f>
        <v>67.465924370266208</v>
      </c>
      <c r="BE43" s="2">
        <v>91.2</v>
      </c>
      <c r="BF43" s="2">
        <f>BD43*0.8+BE43*0.2</f>
        <v>72.212739496212976</v>
      </c>
      <c r="BG43" s="9" t="s">
        <v>4</v>
      </c>
    </row>
    <row r="44" spans="1:65" s="2" customFormat="1" ht="16.5" customHeight="1">
      <c r="A44" s="1">
        <v>55568</v>
      </c>
      <c r="B44" s="2">
        <v>1</v>
      </c>
      <c r="C44" s="2">
        <v>5</v>
      </c>
      <c r="D44" s="2">
        <v>16</v>
      </c>
      <c r="E44" s="2">
        <v>18</v>
      </c>
      <c r="F44" s="2">
        <v>5</v>
      </c>
      <c r="G44" s="11">
        <v>16</v>
      </c>
      <c r="H44" s="4">
        <v>19</v>
      </c>
      <c r="I44" s="2">
        <v>12.64</v>
      </c>
      <c r="J44" s="5">
        <v>15.5</v>
      </c>
      <c r="K44" s="2">
        <v>10</v>
      </c>
      <c r="L44" s="2">
        <v>6</v>
      </c>
      <c r="M44" s="2">
        <v>18</v>
      </c>
      <c r="N44" s="2">
        <v>17.32</v>
      </c>
      <c r="O44" s="5">
        <v>18</v>
      </c>
      <c r="P44" s="6">
        <v>72</v>
      </c>
      <c r="Q44" s="2">
        <v>19</v>
      </c>
      <c r="R44" s="2">
        <v>20</v>
      </c>
      <c r="S44" s="2">
        <v>16</v>
      </c>
      <c r="T44" s="5">
        <v>17</v>
      </c>
      <c r="V44" s="2">
        <v>2</v>
      </c>
      <c r="W44" s="2">
        <v>5</v>
      </c>
      <c r="X44" s="2">
        <v>20</v>
      </c>
      <c r="Y44" s="2">
        <v>18</v>
      </c>
      <c r="Z44" s="7">
        <v>0</v>
      </c>
      <c r="AA44" s="2">
        <v>20</v>
      </c>
      <c r="AB44" s="2">
        <v>18</v>
      </c>
      <c r="AC44" s="7">
        <v>16</v>
      </c>
      <c r="AD44" s="2">
        <v>12</v>
      </c>
      <c r="AE44" s="6">
        <v>93</v>
      </c>
      <c r="AF44" s="2">
        <v>20</v>
      </c>
      <c r="AG44" s="2">
        <v>17.34</v>
      </c>
      <c r="AH44" s="7">
        <v>20</v>
      </c>
      <c r="AI44" s="2">
        <v>2</v>
      </c>
      <c r="AJ44" s="7">
        <v>18</v>
      </c>
      <c r="AK44" s="2">
        <v>20</v>
      </c>
      <c r="AL44" s="2">
        <v>18</v>
      </c>
      <c r="AM44" s="2">
        <v>12</v>
      </c>
      <c r="AN44" s="6">
        <v>71</v>
      </c>
      <c r="AO44" s="2">
        <v>20</v>
      </c>
      <c r="AP44" s="7">
        <v>18</v>
      </c>
      <c r="AQ44" s="2">
        <v>5</v>
      </c>
      <c r="AS44" s="7">
        <v>18</v>
      </c>
      <c r="AT44" s="2">
        <v>20</v>
      </c>
      <c r="AU44" s="2">
        <v>5</v>
      </c>
      <c r="AV44" s="6">
        <v>90</v>
      </c>
      <c r="AW44" s="2">
        <v>16</v>
      </c>
      <c r="AX44" s="6">
        <v>154</v>
      </c>
      <c r="BA44" s="2">
        <f>(D44+E44+H44+I44+N44+M44+S44+X44+Y44+AA44+AB44+AF44+AG44+AK44+AL44+AO44+AR44+AT44)/3.54</f>
        <v>87.090395480225993</v>
      </c>
      <c r="BB44" s="8">
        <f>SUM(B44,F44,G44,J44,K44,L44,O44,T44,U44,V44,W44,Z44,AC44,AH44,AI44+AJ44+AP44+AS44+AD44+AM44+AU44+C44)/2.29</f>
        <v>96.724890829694317</v>
      </c>
      <c r="BC44" s="6">
        <f>(P44+AE44+AN44+AV44+AW44)/4</f>
        <v>85.5</v>
      </c>
      <c r="BD44" s="2">
        <f>(BA44+BB44+4*BC44+AX44)/8</f>
        <v>84.976910788740042</v>
      </c>
      <c r="BE44" s="2">
        <v>91.54</v>
      </c>
      <c r="BF44" s="2">
        <f>BD44*0.8+BE44*0.2</f>
        <v>86.289528630992038</v>
      </c>
      <c r="BG44" s="9" t="s">
        <v>10</v>
      </c>
    </row>
    <row r="45" spans="1:65" s="2" customFormat="1" ht="16.5" customHeight="1">
      <c r="A45" s="1">
        <v>56261</v>
      </c>
      <c r="B45" s="2">
        <v>4</v>
      </c>
      <c r="C45" s="2">
        <v>5</v>
      </c>
      <c r="D45" s="2">
        <v>19</v>
      </c>
      <c r="E45" s="2">
        <v>18</v>
      </c>
      <c r="F45" s="12">
        <v>5</v>
      </c>
      <c r="G45" s="11">
        <v>17.5</v>
      </c>
      <c r="H45" s="4">
        <v>15</v>
      </c>
      <c r="I45" s="2">
        <v>17.32</v>
      </c>
      <c r="J45" s="5">
        <v>20</v>
      </c>
      <c r="K45" s="12">
        <v>10</v>
      </c>
      <c r="L45" s="2">
        <v>6</v>
      </c>
      <c r="M45" s="2">
        <v>15</v>
      </c>
      <c r="N45" s="2">
        <v>16.32</v>
      </c>
      <c r="O45" s="5">
        <v>19</v>
      </c>
      <c r="P45" s="13">
        <v>82</v>
      </c>
      <c r="Q45" s="2">
        <v>20</v>
      </c>
      <c r="R45" s="2">
        <v>20</v>
      </c>
      <c r="S45" s="2">
        <v>18</v>
      </c>
      <c r="T45" s="5">
        <v>15</v>
      </c>
      <c r="U45" s="2">
        <v>5</v>
      </c>
      <c r="V45" s="2">
        <v>2</v>
      </c>
      <c r="W45" s="2">
        <v>5</v>
      </c>
      <c r="X45" s="2">
        <v>17</v>
      </c>
      <c r="Y45" s="2">
        <v>18</v>
      </c>
      <c r="Z45" s="7">
        <v>20</v>
      </c>
      <c r="AA45" s="2">
        <v>20</v>
      </c>
      <c r="AB45" s="2">
        <v>16.34</v>
      </c>
      <c r="AC45" s="7">
        <v>17</v>
      </c>
      <c r="AD45" s="2">
        <v>12</v>
      </c>
      <c r="AE45" s="6">
        <v>70</v>
      </c>
      <c r="AF45" s="2">
        <v>20</v>
      </c>
      <c r="AG45" s="2">
        <v>17.32</v>
      </c>
      <c r="AH45" s="7">
        <v>20</v>
      </c>
      <c r="AI45" s="2">
        <v>2</v>
      </c>
      <c r="AJ45" s="7">
        <v>10</v>
      </c>
      <c r="AK45" s="2">
        <v>20</v>
      </c>
      <c r="AL45" s="2">
        <v>17</v>
      </c>
      <c r="AM45" s="2">
        <v>8</v>
      </c>
      <c r="AN45" s="6">
        <v>80</v>
      </c>
      <c r="AO45" s="2">
        <v>20</v>
      </c>
      <c r="AP45" s="7">
        <v>0</v>
      </c>
      <c r="AR45" s="2">
        <v>27</v>
      </c>
      <c r="AS45" s="7">
        <v>16</v>
      </c>
      <c r="AT45" s="2">
        <v>20</v>
      </c>
      <c r="AU45" s="2">
        <v>5</v>
      </c>
      <c r="AV45" s="6">
        <v>84</v>
      </c>
      <c r="AW45" s="2">
        <v>16</v>
      </c>
      <c r="AX45" s="6">
        <v>186.5</v>
      </c>
      <c r="BA45" s="2">
        <f>(D45+E45+H45+I45+N45+M45+S45+X45+Y45+AA45+AB45+AF45+AG45+AK45+AL45+AO45+AR45+AT45)/3.54</f>
        <v>93.587570621468913</v>
      </c>
      <c r="BB45" s="8">
        <f>SUM(B45,F45,G45,J45,K45,L45,O45,T45,U45,V45,W45,Z45,AC45,AH45,AI45+AJ45+AP45+AS45+AD45+AM45+AU45+C45)/2.29</f>
        <v>97.598253275109172</v>
      </c>
      <c r="BC45" s="6">
        <f>(P45+AE45+AN45+AV45+AW45)/4</f>
        <v>83</v>
      </c>
      <c r="BD45" s="2">
        <f>(BA45+BB45+4*BC45+AX45)/8</f>
        <v>88.710727987072261</v>
      </c>
      <c r="BE45" s="2">
        <v>91.69</v>
      </c>
      <c r="BF45" s="2">
        <f>BD45*0.8+BE45*0.2</f>
        <v>89.306582389657819</v>
      </c>
      <c r="BG45" s="9" t="s">
        <v>7</v>
      </c>
    </row>
    <row r="46" spans="1:65" s="2" customFormat="1" ht="16.5" customHeight="1">
      <c r="A46" s="1">
        <v>56878</v>
      </c>
      <c r="B46" s="2">
        <v>5</v>
      </c>
      <c r="C46" s="2">
        <v>5</v>
      </c>
      <c r="E46" s="2">
        <v>10.32</v>
      </c>
      <c r="G46" s="11">
        <v>12.5</v>
      </c>
      <c r="H46" s="4"/>
      <c r="I46" s="2">
        <v>14.64</v>
      </c>
      <c r="J46" s="5">
        <v>19.5</v>
      </c>
      <c r="K46" s="2">
        <v>10</v>
      </c>
      <c r="O46" s="5"/>
      <c r="P46" s="6">
        <v>55</v>
      </c>
      <c r="Q46" s="2">
        <v>19</v>
      </c>
      <c r="S46" s="2">
        <v>2</v>
      </c>
      <c r="T46" s="5"/>
      <c r="V46" s="2">
        <v>2</v>
      </c>
      <c r="Z46" s="7">
        <v>12</v>
      </c>
      <c r="AB46" s="2">
        <v>4</v>
      </c>
      <c r="AC46" s="7">
        <v>10</v>
      </c>
      <c r="AD46" s="2">
        <v>8</v>
      </c>
      <c r="AE46" s="6">
        <v>75</v>
      </c>
      <c r="AH46" s="7">
        <v>17</v>
      </c>
      <c r="AI46" s="2">
        <v>2</v>
      </c>
      <c r="AJ46" s="7"/>
      <c r="AN46" s="6">
        <v>40</v>
      </c>
      <c r="AP46" s="7">
        <v>10</v>
      </c>
      <c r="AQ46" s="2">
        <v>5</v>
      </c>
      <c r="AS46" s="7">
        <v>14</v>
      </c>
      <c r="AU46" s="2">
        <v>5</v>
      </c>
      <c r="AV46" s="6">
        <v>51</v>
      </c>
      <c r="AX46" s="6">
        <v>22</v>
      </c>
      <c r="BA46" s="2">
        <f>(D46+E46+H46+I46+N46+M46+S46+X46+Y46+AA46+AB46+AF46+AG46+AK46+AL46+AO46+AR46+AT46)/3.54</f>
        <v>8.7457627118644066</v>
      </c>
      <c r="BB46" s="8">
        <f>SUM(B46,F46,G46,J46,K46,L46,O46,T46,U46,V46,W46,Z46,AC46,AH46,AI46+AJ46+AP46+AS46+AD46+AM46+AU46+C46)/2.29</f>
        <v>57.64192139737991</v>
      </c>
      <c r="BC46" s="6">
        <f>(P46+AE46+AN46+AV46+AW46)/4</f>
        <v>55.25</v>
      </c>
      <c r="BD46" s="2">
        <f>(BA46+BB46+4*BC46+AX46)/8</f>
        <v>38.673460513655542</v>
      </c>
      <c r="BE46" s="2">
        <v>87.7</v>
      </c>
      <c r="BF46" s="2">
        <f>BD46*0.8+BE46*0.2</f>
        <v>48.478768410924438</v>
      </c>
      <c r="BG46" s="9" t="s">
        <v>3</v>
      </c>
    </row>
    <row r="47" spans="1:65" s="2" customFormat="1" ht="16.5" customHeight="1">
      <c r="A47" s="1">
        <v>58504</v>
      </c>
      <c r="B47" s="2">
        <v>5</v>
      </c>
      <c r="C47" s="2">
        <v>5</v>
      </c>
      <c r="D47" s="2">
        <v>18</v>
      </c>
      <c r="E47" s="2">
        <v>18</v>
      </c>
      <c r="F47" s="2">
        <v>5</v>
      </c>
      <c r="G47" s="3">
        <v>0</v>
      </c>
      <c r="H47" s="4">
        <v>19</v>
      </c>
      <c r="I47" s="2">
        <v>17.649999999999999</v>
      </c>
      <c r="J47" s="5">
        <v>18.5</v>
      </c>
      <c r="L47" s="2">
        <v>5</v>
      </c>
      <c r="M47" s="2">
        <v>20</v>
      </c>
      <c r="N47" s="2">
        <v>16</v>
      </c>
      <c r="O47" s="5">
        <v>19</v>
      </c>
      <c r="P47" s="6">
        <v>80</v>
      </c>
      <c r="Q47" s="2">
        <v>20</v>
      </c>
      <c r="R47" s="2">
        <v>17</v>
      </c>
      <c r="S47" s="2">
        <v>15</v>
      </c>
      <c r="T47" s="5">
        <v>16</v>
      </c>
      <c r="U47" s="2">
        <v>5</v>
      </c>
      <c r="V47" s="2">
        <v>2</v>
      </c>
      <c r="W47" s="2">
        <v>5</v>
      </c>
      <c r="X47" s="2">
        <v>19</v>
      </c>
      <c r="Y47" s="2">
        <v>18</v>
      </c>
      <c r="Z47" s="7">
        <v>20</v>
      </c>
      <c r="AA47" s="2">
        <v>16</v>
      </c>
      <c r="AB47" s="2">
        <v>16.34</v>
      </c>
      <c r="AC47" s="7">
        <v>12</v>
      </c>
      <c r="AD47" s="2">
        <v>12</v>
      </c>
      <c r="AE47" s="6">
        <v>75</v>
      </c>
      <c r="AF47" s="2">
        <v>2</v>
      </c>
      <c r="AG47" s="2">
        <v>17.32</v>
      </c>
      <c r="AH47" s="7">
        <v>7</v>
      </c>
      <c r="AI47" s="2">
        <v>2</v>
      </c>
      <c r="AJ47" s="7">
        <v>15</v>
      </c>
      <c r="AK47" s="2">
        <v>20</v>
      </c>
      <c r="AL47" s="2">
        <v>18</v>
      </c>
      <c r="AM47" s="2">
        <v>13</v>
      </c>
      <c r="AN47" s="6">
        <v>89</v>
      </c>
      <c r="AO47" s="2">
        <v>18</v>
      </c>
      <c r="AP47" s="7">
        <v>20</v>
      </c>
      <c r="AQ47" s="2">
        <v>5</v>
      </c>
      <c r="AR47" s="2">
        <v>30</v>
      </c>
      <c r="AS47" s="7">
        <v>13</v>
      </c>
      <c r="AT47" s="2">
        <v>20</v>
      </c>
      <c r="AU47" s="2">
        <v>5</v>
      </c>
      <c r="AV47" s="6">
        <v>78</v>
      </c>
      <c r="AW47" s="2">
        <v>16</v>
      </c>
      <c r="AX47" s="6">
        <f>185+14</f>
        <v>199</v>
      </c>
      <c r="BA47" s="2">
        <f>(D47+E47+H47+I47+N47+M47+S47+X47+Y47+AA47+AB47+AF47+AG47+AK47+AL47+AO47+AR47+AT47)/3.54</f>
        <v>89.918079096045204</v>
      </c>
      <c r="BB47" s="8">
        <f>SUM(B47,F47,G47,J47,K47,L47,O47,T47,U47,V47,W47,Z47,AC47,AH47,AI47+AJ47+AP47+AS47+AD47+AM47+AU47+C47)/2.29</f>
        <v>89.301310043668124</v>
      </c>
      <c r="BC47" s="6">
        <f>(P47+AE47+AN47+AV47+AW47)/4</f>
        <v>84.5</v>
      </c>
      <c r="BD47" s="2">
        <f>(BA47+BB47+4*BC47+AX47)/8</f>
        <v>89.527423642464157</v>
      </c>
      <c r="BE47" s="2">
        <v>95.582999999999998</v>
      </c>
      <c r="BF47" s="2">
        <f>BD47*0.8+BE47*0.2</f>
        <v>90.73853891397134</v>
      </c>
      <c r="BG47" s="9" t="s">
        <v>0</v>
      </c>
    </row>
    <row r="48" spans="1:65" s="2" customFormat="1" ht="16.5" customHeight="1">
      <c r="A48" s="1">
        <v>61056</v>
      </c>
      <c r="B48" s="2">
        <v>1</v>
      </c>
      <c r="C48" s="2">
        <v>5</v>
      </c>
      <c r="D48" s="4">
        <v>16</v>
      </c>
      <c r="E48" s="2">
        <v>18</v>
      </c>
      <c r="F48" s="2">
        <v>5</v>
      </c>
      <c r="G48" s="3">
        <v>14.5</v>
      </c>
      <c r="H48" s="4">
        <v>19</v>
      </c>
      <c r="I48" s="2">
        <v>18</v>
      </c>
      <c r="J48" s="5">
        <v>15.5</v>
      </c>
      <c r="K48" s="4">
        <v>10</v>
      </c>
      <c r="M48" s="2">
        <v>17</v>
      </c>
      <c r="N48" s="2">
        <v>17</v>
      </c>
      <c r="O48" s="5">
        <v>17</v>
      </c>
      <c r="P48" s="23">
        <v>45</v>
      </c>
      <c r="Q48" s="2">
        <v>18</v>
      </c>
      <c r="R48" s="2">
        <v>18</v>
      </c>
      <c r="S48" s="2">
        <v>17</v>
      </c>
      <c r="T48" s="5">
        <v>10</v>
      </c>
      <c r="U48" s="2">
        <v>5</v>
      </c>
      <c r="V48" s="2">
        <v>2</v>
      </c>
      <c r="X48" s="2">
        <v>20</v>
      </c>
      <c r="Y48" s="2">
        <v>18</v>
      </c>
      <c r="Z48" s="7">
        <v>20</v>
      </c>
      <c r="AA48" s="2">
        <v>16</v>
      </c>
      <c r="AB48" s="2">
        <v>17.34</v>
      </c>
      <c r="AC48" s="7">
        <v>16</v>
      </c>
      <c r="AD48" s="2">
        <v>12</v>
      </c>
      <c r="AE48" s="6">
        <v>92</v>
      </c>
      <c r="AF48" s="2">
        <v>20</v>
      </c>
      <c r="AG48" s="2">
        <v>17.32</v>
      </c>
      <c r="AH48" s="7"/>
      <c r="AI48" s="2">
        <v>2</v>
      </c>
      <c r="AJ48" s="7">
        <v>15</v>
      </c>
      <c r="AK48" s="2">
        <v>20</v>
      </c>
      <c r="AL48" s="2">
        <v>18</v>
      </c>
      <c r="AN48" s="6">
        <v>78</v>
      </c>
      <c r="AO48" s="2">
        <v>18</v>
      </c>
      <c r="AP48" s="7">
        <v>18</v>
      </c>
      <c r="AQ48" s="2">
        <v>5</v>
      </c>
      <c r="AR48" s="2">
        <v>30</v>
      </c>
      <c r="AS48" s="7">
        <v>15</v>
      </c>
      <c r="AT48" s="2">
        <v>20</v>
      </c>
      <c r="AU48" s="2">
        <v>5</v>
      </c>
      <c r="AV48" s="6">
        <v>72</v>
      </c>
      <c r="AW48" s="2">
        <v>16</v>
      </c>
      <c r="AX48" s="6">
        <v>129.5</v>
      </c>
      <c r="BA48" s="2">
        <f>(D48+E48+H48+I48+N48+M48+S48+X48+Y48+AA48+AB48+AF48+AG48+AK48+AL48+AO48+AR48+AT48)/3.54</f>
        <v>95.101694915254228</v>
      </c>
      <c r="BB48" s="8">
        <f>SUM(B48,F48,G48,J48,K48,L48,O48,T48,U48,V48,W48,Z48,AC48,AH48,AI48+AJ48+AP48+AS48+AD48+AM48+AU48+C48)/2.29</f>
        <v>82.096069868995627</v>
      </c>
      <c r="BC48" s="6">
        <f>(P48+AE48+AN48+AV48+AW48)/4</f>
        <v>75.75</v>
      </c>
      <c r="BD48" s="2">
        <f>(BA48+BB48+4*BC48+AX48)/8</f>
        <v>76.212220598031223</v>
      </c>
      <c r="BE48" s="2">
        <v>91.69</v>
      </c>
      <c r="BF48" s="2">
        <f>BD48*0.8+BE48*0.2</f>
        <v>79.307776478424984</v>
      </c>
      <c r="BG48" s="9" t="s">
        <v>12</v>
      </c>
    </row>
    <row r="49" spans="1:94" s="2" customFormat="1" ht="16.5" customHeight="1">
      <c r="A49" s="1">
        <v>61076</v>
      </c>
      <c r="B49" s="2">
        <v>1</v>
      </c>
      <c r="C49" s="2">
        <v>5</v>
      </c>
      <c r="D49" s="2">
        <v>16</v>
      </c>
      <c r="E49" s="2">
        <v>18</v>
      </c>
      <c r="F49" s="2">
        <v>5</v>
      </c>
      <c r="G49" s="11">
        <v>13</v>
      </c>
      <c r="H49" s="4"/>
      <c r="I49" s="2">
        <v>12.99</v>
      </c>
      <c r="J49" s="5">
        <v>13</v>
      </c>
      <c r="K49" s="2">
        <v>10</v>
      </c>
      <c r="L49" s="2">
        <v>6</v>
      </c>
      <c r="M49" s="2">
        <v>17</v>
      </c>
      <c r="N49" s="2">
        <v>16.5</v>
      </c>
      <c r="O49" s="5">
        <v>14</v>
      </c>
      <c r="P49" s="6">
        <v>47</v>
      </c>
      <c r="Q49" s="2">
        <v>19</v>
      </c>
      <c r="R49" s="2">
        <v>14</v>
      </c>
      <c r="S49" s="2">
        <v>17</v>
      </c>
      <c r="T49" s="5">
        <v>0</v>
      </c>
      <c r="U49" s="2">
        <v>5</v>
      </c>
      <c r="V49" s="2">
        <v>2</v>
      </c>
      <c r="W49" s="2">
        <v>5</v>
      </c>
      <c r="X49" s="2">
        <v>20</v>
      </c>
      <c r="Y49" s="2">
        <v>18</v>
      </c>
      <c r="Z49" s="7">
        <v>12</v>
      </c>
      <c r="AA49" s="2">
        <v>20</v>
      </c>
      <c r="AB49" s="2">
        <v>15.34</v>
      </c>
      <c r="AC49" s="7">
        <v>13</v>
      </c>
      <c r="AD49" s="2">
        <v>12</v>
      </c>
      <c r="AE49" s="6">
        <v>68</v>
      </c>
      <c r="AF49" s="2">
        <v>20</v>
      </c>
      <c r="AG49" s="2">
        <v>17.32</v>
      </c>
      <c r="AH49" s="7">
        <v>12</v>
      </c>
      <c r="AI49" s="2">
        <v>2</v>
      </c>
      <c r="AJ49" s="7">
        <v>17</v>
      </c>
      <c r="AK49" s="2">
        <v>18</v>
      </c>
      <c r="AL49" s="2">
        <v>18</v>
      </c>
      <c r="AM49" s="2">
        <v>10.5</v>
      </c>
      <c r="AN49" s="6">
        <v>71</v>
      </c>
      <c r="AO49" s="2">
        <v>20</v>
      </c>
      <c r="AP49" s="7">
        <v>20</v>
      </c>
      <c r="AQ49" s="2">
        <v>5</v>
      </c>
      <c r="AR49" s="2">
        <v>27</v>
      </c>
      <c r="AS49" s="7">
        <v>20</v>
      </c>
      <c r="AT49" s="2">
        <v>20</v>
      </c>
      <c r="AU49" s="2">
        <v>5</v>
      </c>
      <c r="AV49" s="6">
        <v>73</v>
      </c>
      <c r="AW49" s="2">
        <v>16</v>
      </c>
      <c r="AX49" s="6">
        <f>149+12</f>
        <v>161</v>
      </c>
      <c r="BA49" s="2">
        <f>(D49+E49+H49+I49+N49+M49+S49+X49+Y49+AA49+AB49+AF49+AG49+AK49+AL49+AO49+AR49+AT49)/3.54</f>
        <v>87.895480225988692</v>
      </c>
      <c r="BB49" s="8">
        <f>SUM(B49,F49,G49,J49,K49,L49,O49,T49,U49,V49,W49,Z49,AC49,AH49,AI49+AJ49+AP49+AS49+AD49+AM49+AU49+C49)/2.29</f>
        <v>88.427947598253269</v>
      </c>
      <c r="BC49" s="6">
        <f>(P49+AE49+AN49+AV49+AW49)/4</f>
        <v>68.75</v>
      </c>
      <c r="BD49" s="2">
        <f>(BA49+BB49+4*BC49+AX49)/8</f>
        <v>76.540428478030236</v>
      </c>
      <c r="BE49" s="2">
        <v>98.75</v>
      </c>
      <c r="BF49" s="2">
        <f>BD49*0.8+BE49*0.2</f>
        <v>80.982342782424183</v>
      </c>
      <c r="BG49" s="9" t="s">
        <v>11</v>
      </c>
    </row>
    <row r="50" spans="1:94" s="15" customFormat="1" ht="16.5" customHeight="1">
      <c r="A50" s="14">
        <v>62390</v>
      </c>
      <c r="B50" s="2">
        <v>4</v>
      </c>
      <c r="C50" s="15">
        <v>5</v>
      </c>
      <c r="D50" s="15">
        <v>18</v>
      </c>
      <c r="E50" s="2">
        <v>18</v>
      </c>
      <c r="F50" s="17">
        <v>5</v>
      </c>
      <c r="G50" s="16">
        <v>15</v>
      </c>
      <c r="H50" s="17">
        <v>19</v>
      </c>
      <c r="I50" s="2">
        <v>16</v>
      </c>
      <c r="J50" s="18">
        <v>18.5</v>
      </c>
      <c r="K50" s="15">
        <v>10</v>
      </c>
      <c r="L50" s="2">
        <v>5</v>
      </c>
      <c r="M50" s="15">
        <v>12</v>
      </c>
      <c r="N50" s="2">
        <v>16</v>
      </c>
      <c r="O50" s="18">
        <v>13</v>
      </c>
      <c r="P50" s="19">
        <v>48</v>
      </c>
      <c r="Q50" s="15">
        <v>20</v>
      </c>
      <c r="S50" s="2">
        <v>15</v>
      </c>
      <c r="T50" s="18">
        <v>15</v>
      </c>
      <c r="U50" s="15">
        <v>5</v>
      </c>
      <c r="V50" s="15">
        <v>2</v>
      </c>
      <c r="W50" s="15">
        <v>5</v>
      </c>
      <c r="X50" s="15">
        <v>19</v>
      </c>
      <c r="Y50" s="2">
        <v>18</v>
      </c>
      <c r="Z50" s="20">
        <v>20</v>
      </c>
      <c r="AA50" s="15">
        <v>20</v>
      </c>
      <c r="AB50" s="2">
        <v>14.34</v>
      </c>
      <c r="AC50" s="20">
        <v>0</v>
      </c>
      <c r="AD50" s="15">
        <v>12</v>
      </c>
      <c r="AE50" s="19">
        <v>63</v>
      </c>
      <c r="AF50" s="15">
        <v>14</v>
      </c>
      <c r="AG50" s="2">
        <v>16.329999999999998</v>
      </c>
      <c r="AH50" s="20">
        <v>17</v>
      </c>
      <c r="AI50" s="15">
        <v>2</v>
      </c>
      <c r="AJ50" s="20">
        <v>20</v>
      </c>
      <c r="AK50" s="15">
        <v>10</v>
      </c>
      <c r="AL50" s="2">
        <v>18</v>
      </c>
      <c r="AM50" s="15">
        <v>3</v>
      </c>
      <c r="AN50" s="19">
        <v>41</v>
      </c>
      <c r="AO50" s="15">
        <v>20</v>
      </c>
      <c r="AP50" s="20">
        <v>14</v>
      </c>
      <c r="AQ50" s="15">
        <v>5</v>
      </c>
      <c r="AR50" s="15">
        <v>26</v>
      </c>
      <c r="AS50" s="20">
        <v>20</v>
      </c>
      <c r="AT50" s="15">
        <v>20</v>
      </c>
      <c r="AU50" s="15">
        <v>5</v>
      </c>
      <c r="AV50" s="19">
        <v>73</v>
      </c>
      <c r="AW50" s="15">
        <v>16</v>
      </c>
      <c r="AX50" s="19">
        <v>145.5</v>
      </c>
      <c r="BA50" s="2">
        <f>(D50+E50+H50+I50+N50+M50+S50+X50+Y50+AA50+AB50+AF50+AG50+AK50+AL50+AO50+AR50+AT50)/3.54</f>
        <v>87.477401129943502</v>
      </c>
      <c r="BB50" s="8">
        <f>SUM(B50,F50,G50,J50,K50,L50,O50,T50,U50,V50,W50,Z50,AC50,AH50,AI50+AJ50+AP50+AS50+AD50+AM50+AU50+C50)/2.29</f>
        <v>94.104803493449779</v>
      </c>
      <c r="BC50" s="6">
        <f>(P50+AE50+AN50+AV50+AW50)/4</f>
        <v>60.25</v>
      </c>
      <c r="BD50" s="2">
        <f>(BA50+BB50+4*BC50+AX50)/8</f>
        <v>71.010275577924162</v>
      </c>
      <c r="BE50" s="2">
        <v>91.8</v>
      </c>
      <c r="BF50" s="2">
        <f>BD50*0.8+BE50*0.2</f>
        <v>75.168220462339335</v>
      </c>
      <c r="BG50" s="9" t="s">
        <v>6</v>
      </c>
    </row>
    <row r="51" spans="1:94" s="2" customFormat="1" ht="16.5" customHeight="1">
      <c r="A51" s="1">
        <v>63433</v>
      </c>
      <c r="B51" s="2">
        <v>4</v>
      </c>
      <c r="C51" s="2">
        <v>5</v>
      </c>
      <c r="D51" s="2">
        <v>10</v>
      </c>
      <c r="E51" s="2">
        <v>13</v>
      </c>
      <c r="F51" s="2">
        <v>5</v>
      </c>
      <c r="G51" s="11">
        <v>6</v>
      </c>
      <c r="H51" s="4">
        <v>16</v>
      </c>
      <c r="I51" s="2">
        <v>6.93</v>
      </c>
      <c r="J51" s="5">
        <v>18.5</v>
      </c>
      <c r="K51" s="2">
        <v>10</v>
      </c>
      <c r="L51" s="2">
        <v>2</v>
      </c>
      <c r="M51" s="2">
        <v>8</v>
      </c>
      <c r="N51" s="2">
        <v>8.5</v>
      </c>
      <c r="O51" s="5">
        <v>12</v>
      </c>
      <c r="P51" s="6">
        <v>24</v>
      </c>
      <c r="Q51" s="2">
        <v>17</v>
      </c>
      <c r="R51" s="2">
        <v>17</v>
      </c>
      <c r="S51" s="2">
        <v>11</v>
      </c>
      <c r="T51" s="5">
        <v>17</v>
      </c>
      <c r="U51" s="2">
        <v>5</v>
      </c>
      <c r="V51" s="2">
        <v>2</v>
      </c>
      <c r="W51" s="2">
        <v>5</v>
      </c>
      <c r="X51" s="2">
        <v>12</v>
      </c>
      <c r="Y51" s="2">
        <v>14.32</v>
      </c>
      <c r="Z51" s="7">
        <v>0</v>
      </c>
      <c r="AA51" s="2">
        <v>10</v>
      </c>
      <c r="AB51" s="2">
        <v>13.66</v>
      </c>
      <c r="AC51" s="7">
        <v>10</v>
      </c>
      <c r="AD51" s="2">
        <v>12</v>
      </c>
      <c r="AE51" s="6">
        <v>41</v>
      </c>
      <c r="AF51" s="2">
        <v>10</v>
      </c>
      <c r="AG51" s="2">
        <v>9.9700000000000006</v>
      </c>
      <c r="AH51" s="7">
        <v>20</v>
      </c>
      <c r="AI51" s="2">
        <v>2</v>
      </c>
      <c r="AJ51" s="7">
        <v>13</v>
      </c>
      <c r="AK51" s="2">
        <v>10</v>
      </c>
      <c r="AL51" s="2">
        <v>13</v>
      </c>
      <c r="AM51" s="2">
        <v>9</v>
      </c>
      <c r="AN51" s="6">
        <v>37</v>
      </c>
      <c r="AO51" s="2">
        <v>16</v>
      </c>
      <c r="AP51" s="7">
        <v>13</v>
      </c>
      <c r="AR51" s="2">
        <v>29</v>
      </c>
      <c r="AS51" s="7">
        <v>13</v>
      </c>
      <c r="AT51" s="2">
        <v>20</v>
      </c>
      <c r="AU51" s="2">
        <v>5</v>
      </c>
      <c r="AV51" s="6">
        <v>66</v>
      </c>
      <c r="AX51" s="6">
        <f>91+4</f>
        <v>95</v>
      </c>
      <c r="BA51" s="2">
        <f>(D51+E51+H51+I51+N51+M51+S51+X51+Y51+AA51+AB51+AF51+AG51+AK51+AL51+AO51+AR51+AT51)/3.54</f>
        <v>65.361581920903959</v>
      </c>
      <c r="BB51" s="8">
        <f>SUM(B51,F51,G51,J51,K51,L51,O51,T51,U51,V51,W51,Z51,AC51,AH51,AI51+AJ51+AP51+AS51+AD51+AM51+AU51+C51)/2.29</f>
        <v>82.314410480349338</v>
      </c>
      <c r="BC51" s="6">
        <f>(P51+AE51+AN51+AV51+AW51)/4</f>
        <v>42</v>
      </c>
      <c r="BD51" s="2">
        <f>(BA51+BB51+4*BC51+AX51)/8</f>
        <v>51.334499050156666</v>
      </c>
      <c r="BE51" s="2">
        <v>93.77</v>
      </c>
      <c r="BF51" s="2">
        <f>BD51*0.8+BE51*0.2</f>
        <v>59.821599240125337</v>
      </c>
      <c r="BG51" s="9" t="s">
        <v>9</v>
      </c>
    </row>
    <row r="52" spans="1:94" s="2" customFormat="1" ht="16.5" customHeight="1">
      <c r="A52" s="1">
        <v>71250</v>
      </c>
      <c r="B52" s="2">
        <v>5</v>
      </c>
      <c r="D52" s="2">
        <v>20</v>
      </c>
      <c r="E52" s="2">
        <v>18</v>
      </c>
      <c r="G52" s="3">
        <v>14.5</v>
      </c>
      <c r="H52" s="4"/>
      <c r="J52" s="5"/>
      <c r="O52" s="5"/>
      <c r="P52" s="6">
        <v>76</v>
      </c>
      <c r="Q52" s="2">
        <v>19</v>
      </c>
      <c r="R52" s="2">
        <v>20</v>
      </c>
      <c r="S52" s="2">
        <v>18</v>
      </c>
      <c r="T52" s="5">
        <v>12</v>
      </c>
      <c r="U52" s="2">
        <v>5</v>
      </c>
      <c r="X52" s="2">
        <v>18</v>
      </c>
      <c r="Y52" s="2">
        <v>14</v>
      </c>
      <c r="Z52" s="7">
        <v>18</v>
      </c>
      <c r="AB52" s="2">
        <v>14.34</v>
      </c>
      <c r="AC52" s="7">
        <v>13</v>
      </c>
      <c r="AE52" s="6">
        <v>80</v>
      </c>
      <c r="AH52" s="7"/>
      <c r="AJ52" s="7"/>
      <c r="AN52" s="6">
        <v>70</v>
      </c>
      <c r="AO52" s="2">
        <v>18</v>
      </c>
      <c r="AP52" s="7">
        <v>20</v>
      </c>
      <c r="AS52" s="7"/>
      <c r="AV52" s="6">
        <v>82</v>
      </c>
      <c r="AW52" s="2">
        <v>16</v>
      </c>
      <c r="AX52" s="6">
        <f>164+15</f>
        <v>179</v>
      </c>
      <c r="BA52" s="2">
        <f>(D52+E52+H52+I52+N52+M52+S52+X52+Y52+AA52+AB52+AF52+AG52+AK52+AL52+AO52+AR52+AT52)/3.54</f>
        <v>33.994350282485875</v>
      </c>
      <c r="BB52" s="8">
        <f>SUM(B52,F52,G52,J52,K52,L52,O52,T52,U52,V52,W52,Z52,AC52,AH52,AI52+AJ52+AP52+AS52+AD52+AM52+AU52+C52)/2.29</f>
        <v>38.209606986899566</v>
      </c>
      <c r="BC52" s="6">
        <f>(P52+AE52+AN52+AV52+AW52)/4</f>
        <v>81</v>
      </c>
      <c r="BD52" s="2">
        <f>(BA52+BB52+4*BC52+AX52)/8</f>
        <v>71.900494658673182</v>
      </c>
      <c r="BE52" s="2">
        <v>89.9</v>
      </c>
      <c r="BF52" s="2">
        <f>BD52*0.8+BE52*0.2</f>
        <v>75.50039572693855</v>
      </c>
      <c r="BG52" s="9" t="s">
        <v>6</v>
      </c>
    </row>
    <row r="53" spans="1:94" s="2" customFormat="1" ht="16.5" customHeight="1">
      <c r="A53" s="1">
        <v>72591</v>
      </c>
      <c r="B53" s="2">
        <v>5</v>
      </c>
      <c r="C53" s="2">
        <v>5</v>
      </c>
      <c r="D53" s="2">
        <v>17</v>
      </c>
      <c r="E53" s="2">
        <v>16</v>
      </c>
      <c r="F53" s="12">
        <v>5</v>
      </c>
      <c r="G53" s="11">
        <v>11.5</v>
      </c>
      <c r="H53" s="4">
        <v>18</v>
      </c>
      <c r="I53" s="2">
        <v>5.32</v>
      </c>
      <c r="J53" s="5">
        <v>15.5</v>
      </c>
      <c r="K53" s="2">
        <v>10</v>
      </c>
      <c r="L53" s="2">
        <v>5</v>
      </c>
      <c r="M53" s="2">
        <v>20</v>
      </c>
      <c r="N53" s="2">
        <v>16.82</v>
      </c>
      <c r="O53" s="5">
        <v>11</v>
      </c>
      <c r="P53" s="6">
        <v>38</v>
      </c>
      <c r="Q53" s="2">
        <v>20</v>
      </c>
      <c r="R53" s="2">
        <v>20</v>
      </c>
      <c r="S53" s="2">
        <v>17</v>
      </c>
      <c r="T53" s="5"/>
      <c r="U53" s="2">
        <v>5</v>
      </c>
      <c r="V53" s="2">
        <v>2</v>
      </c>
      <c r="W53" s="2">
        <v>5</v>
      </c>
      <c r="X53" s="2">
        <v>19</v>
      </c>
      <c r="Y53" s="2">
        <v>18</v>
      </c>
      <c r="Z53" s="7">
        <v>15</v>
      </c>
      <c r="AB53" s="2">
        <v>17</v>
      </c>
      <c r="AC53" s="7">
        <v>11</v>
      </c>
      <c r="AD53" s="2">
        <v>12</v>
      </c>
      <c r="AE53" s="6">
        <v>61</v>
      </c>
      <c r="AG53" s="2">
        <v>3.32</v>
      </c>
      <c r="AH53" s="7">
        <v>2</v>
      </c>
      <c r="AI53" s="2">
        <v>2</v>
      </c>
      <c r="AJ53" s="7">
        <v>20</v>
      </c>
      <c r="AK53" s="2">
        <v>20</v>
      </c>
      <c r="AL53" s="2">
        <v>11</v>
      </c>
      <c r="AM53" s="2">
        <v>6</v>
      </c>
      <c r="AN53" s="6">
        <v>27</v>
      </c>
      <c r="AO53" s="2">
        <v>20</v>
      </c>
      <c r="AP53" s="7">
        <v>15</v>
      </c>
      <c r="AS53" s="7">
        <v>20</v>
      </c>
      <c r="AT53" s="2">
        <v>20</v>
      </c>
      <c r="AU53" s="2">
        <v>5</v>
      </c>
      <c r="AV53" s="6">
        <v>62</v>
      </c>
      <c r="AW53" s="2">
        <v>16</v>
      </c>
      <c r="AX53" s="6">
        <v>97</v>
      </c>
      <c r="BA53" s="2">
        <f>(D53+E53+H53+I53+N53+M53+S53+X53+Y53+AA53+AB53+AF53+AG53+AK53+AL53+AO53+AR53+AT53)/3.54</f>
        <v>67.361581920903944</v>
      </c>
      <c r="BB53" s="8">
        <f>SUM(B53,F53,G53,J53,K53,L53,O53,T53,U53,V53,W53,Z53,AC53,AH53,AI53+AJ53+AP53+AS53+AD53+AM53+AU53+C53)/2.29</f>
        <v>82.096069868995627</v>
      </c>
      <c r="BC53" s="6">
        <f>(P53+AE53+AN53+AV53+AW53)/4</f>
        <v>51</v>
      </c>
      <c r="BD53" s="2">
        <f>(BA53+BB53+4*BC53+AX53)/8</f>
        <v>56.307206473737445</v>
      </c>
      <c r="BE53" s="2">
        <v>88</v>
      </c>
      <c r="BF53" s="2">
        <f>BD53*0.8+BE53*0.2</f>
        <v>62.645765178989961</v>
      </c>
      <c r="BG53" s="9" t="s">
        <v>14</v>
      </c>
      <c r="CJ53"/>
      <c r="CK53"/>
      <c r="CL53"/>
      <c r="CM53"/>
      <c r="CN53"/>
      <c r="CO53"/>
      <c r="CP53"/>
    </row>
    <row r="54" spans="1:94" s="2" customFormat="1" ht="16.5" customHeight="1">
      <c r="A54" s="1">
        <v>76251</v>
      </c>
      <c r="B54" s="2">
        <v>5</v>
      </c>
      <c r="C54" s="2">
        <v>5</v>
      </c>
      <c r="D54" s="2">
        <v>20</v>
      </c>
      <c r="E54" s="2">
        <v>18</v>
      </c>
      <c r="F54" s="2">
        <v>5</v>
      </c>
      <c r="G54" s="11">
        <v>12</v>
      </c>
      <c r="H54" s="4">
        <v>20</v>
      </c>
      <c r="I54" s="2">
        <v>16.97</v>
      </c>
      <c r="J54" s="5">
        <v>16</v>
      </c>
      <c r="K54" s="2">
        <v>10</v>
      </c>
      <c r="L54" s="2">
        <v>6</v>
      </c>
      <c r="M54" s="2">
        <v>20</v>
      </c>
      <c r="N54" s="2">
        <v>15.82</v>
      </c>
      <c r="O54" s="5">
        <v>17</v>
      </c>
      <c r="P54" s="6">
        <v>72</v>
      </c>
      <c r="Q54" s="2">
        <v>20</v>
      </c>
      <c r="R54" s="2">
        <v>19</v>
      </c>
      <c r="S54" s="2">
        <v>16</v>
      </c>
      <c r="T54" s="5">
        <v>15</v>
      </c>
      <c r="U54" s="2">
        <v>5</v>
      </c>
      <c r="V54" s="2">
        <v>2</v>
      </c>
      <c r="W54" s="2">
        <v>5</v>
      </c>
      <c r="X54" s="2">
        <v>20</v>
      </c>
      <c r="Y54" s="2">
        <v>18</v>
      </c>
      <c r="Z54" s="7">
        <v>0</v>
      </c>
      <c r="AA54" s="2">
        <v>20</v>
      </c>
      <c r="AB54" s="2">
        <v>16.66</v>
      </c>
      <c r="AC54" s="7">
        <v>14</v>
      </c>
      <c r="AD54" s="2">
        <v>11</v>
      </c>
      <c r="AE54" s="6">
        <v>72</v>
      </c>
      <c r="AF54" s="2">
        <v>20</v>
      </c>
      <c r="AG54" s="2">
        <v>18</v>
      </c>
      <c r="AH54" s="7">
        <v>18</v>
      </c>
      <c r="AI54" s="2">
        <v>2</v>
      </c>
      <c r="AJ54" s="7">
        <v>20</v>
      </c>
      <c r="AK54" s="2">
        <v>20</v>
      </c>
      <c r="AL54" s="2">
        <v>18</v>
      </c>
      <c r="AM54" s="2">
        <v>4.5</v>
      </c>
      <c r="AN54" s="6">
        <v>83</v>
      </c>
      <c r="AO54" s="2">
        <v>20</v>
      </c>
      <c r="AP54" s="7">
        <v>16</v>
      </c>
      <c r="AQ54" s="2">
        <v>5</v>
      </c>
      <c r="AR54" s="2">
        <v>30</v>
      </c>
      <c r="AS54" s="7">
        <v>19</v>
      </c>
      <c r="AT54" s="2">
        <v>20</v>
      </c>
      <c r="AU54" s="2">
        <v>5</v>
      </c>
      <c r="AV54" s="6">
        <v>75</v>
      </c>
      <c r="AW54" s="2">
        <v>16</v>
      </c>
      <c r="AX54" s="6">
        <f>173+20</f>
        <v>193</v>
      </c>
      <c r="BA54" s="2">
        <f>(D54+E54+H54+I54+N54+M54+S54+X54+Y54+AA54+AB54+AF54+AG54+AK54+AL54+AO54+AR54+AT54)/3.54</f>
        <v>98.149717514124291</v>
      </c>
      <c r="BB54" s="8">
        <f>SUM(B54,F54,G54,J54,K54,L54,O54,T54,U54,V54,W54,Z54,AC54,AH54,AI54+AJ54+AP54+AS54+AD54+AM54+AU54+C54)/2.29</f>
        <v>92.794759825327503</v>
      </c>
      <c r="BC54" s="6">
        <f>(P54+AE54+AN54+AV54+AW54)/4</f>
        <v>79.5</v>
      </c>
      <c r="BD54" s="2">
        <f>(BA54+BB54+4*BC54+AX54)/8</f>
        <v>87.743059667431481</v>
      </c>
      <c r="BE54" s="2">
        <v>92.46</v>
      </c>
      <c r="BF54" s="2">
        <f>BD54*0.8+BE54*0.2</f>
        <v>88.686447733945187</v>
      </c>
      <c r="BG54" s="9" t="s">
        <v>7</v>
      </c>
    </row>
    <row r="55" spans="1:94" ht="16.5" customHeight="1">
      <c r="A55" s="1">
        <v>77440</v>
      </c>
      <c r="B55" s="2">
        <v>4</v>
      </c>
      <c r="C55" s="2">
        <v>5</v>
      </c>
      <c r="D55" s="12">
        <v>13</v>
      </c>
      <c r="E55" s="2">
        <v>18</v>
      </c>
      <c r="F55" s="2">
        <v>5</v>
      </c>
      <c r="G55" s="11">
        <v>15.5</v>
      </c>
      <c r="H55" s="4"/>
      <c r="I55" s="2">
        <v>18</v>
      </c>
      <c r="J55" s="5">
        <v>15.5</v>
      </c>
      <c r="K55" s="12">
        <v>10</v>
      </c>
      <c r="L55" s="2">
        <v>3</v>
      </c>
      <c r="M55" s="2">
        <v>14</v>
      </c>
      <c r="N55" s="2">
        <v>16</v>
      </c>
      <c r="O55" s="5">
        <v>16</v>
      </c>
      <c r="P55" s="13">
        <v>52.5</v>
      </c>
      <c r="Q55" s="2">
        <v>19</v>
      </c>
      <c r="R55" s="2">
        <v>20</v>
      </c>
      <c r="S55" s="2">
        <v>14.34</v>
      </c>
      <c r="T55" s="5">
        <v>12</v>
      </c>
      <c r="U55" s="2">
        <v>5</v>
      </c>
      <c r="V55" s="2">
        <v>2</v>
      </c>
      <c r="W55" s="2">
        <v>5</v>
      </c>
      <c r="X55" s="2">
        <v>17</v>
      </c>
      <c r="Y55" s="2">
        <v>18</v>
      </c>
      <c r="Z55" s="7">
        <v>20</v>
      </c>
      <c r="AA55" s="2">
        <v>20</v>
      </c>
      <c r="AB55" s="2">
        <v>17.34</v>
      </c>
      <c r="AC55" s="7">
        <v>0</v>
      </c>
      <c r="AD55" s="2">
        <v>12</v>
      </c>
      <c r="AE55" s="6">
        <v>83.5</v>
      </c>
      <c r="AF55" s="2">
        <v>20</v>
      </c>
      <c r="AG55" s="2">
        <v>18</v>
      </c>
      <c r="AH55" s="7">
        <v>17</v>
      </c>
      <c r="AI55" s="2">
        <v>2</v>
      </c>
      <c r="AJ55" s="7">
        <v>20</v>
      </c>
      <c r="AK55" s="2">
        <v>20</v>
      </c>
      <c r="AL55" s="2">
        <v>18</v>
      </c>
      <c r="AM55" s="2">
        <v>11</v>
      </c>
      <c r="AN55" s="6">
        <v>42</v>
      </c>
      <c r="AO55" s="2">
        <v>18</v>
      </c>
      <c r="AP55" s="7">
        <v>18</v>
      </c>
      <c r="AQ55" s="2">
        <v>5</v>
      </c>
      <c r="AR55" s="2">
        <v>30</v>
      </c>
      <c r="AS55" s="7">
        <v>13</v>
      </c>
      <c r="AT55" s="2">
        <v>20</v>
      </c>
      <c r="AU55" s="2">
        <v>5</v>
      </c>
      <c r="AV55" s="6">
        <v>74.5</v>
      </c>
      <c r="AW55" s="2">
        <v>16</v>
      </c>
      <c r="AX55" s="6">
        <f>133+10</f>
        <v>143</v>
      </c>
      <c r="AY55" s="2"/>
      <c r="AZ55" s="2"/>
      <c r="BA55" s="2">
        <f>(D55+E55+H55+I55+N55+M55+S55+X55+Y55+AA55+AB55+AF55+AG55+AK55+AL55+AO55+AR55+AT55)/3.54</f>
        <v>87.480225988700568</v>
      </c>
      <c r="BB55" s="8">
        <f>SUM(B55,F55,G55,J55,K55,L55,O55,T55,U55,V55,W55,Z55,AC55,AH55,AI55+AJ55+AP55+AS55+AD55+AM55+AU55+C55)/2.29</f>
        <v>94.32314410480349</v>
      </c>
      <c r="BC55" s="6">
        <f>(P55+AE55+AN55+AV55+AW55)/4</f>
        <v>67.125</v>
      </c>
      <c r="BD55" s="2">
        <f>(BA55+BB55+4*BC55+AX55)/8</f>
        <v>74.162921261688012</v>
      </c>
      <c r="BE55" s="2">
        <v>87.7</v>
      </c>
      <c r="BF55" s="2">
        <f>BD55*0.8+BE55*0.2</f>
        <v>76.870337009350422</v>
      </c>
      <c r="BG55" s="9" t="s">
        <v>6</v>
      </c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</row>
    <row r="56" spans="1:94" s="2" customFormat="1" ht="16.5" customHeight="1">
      <c r="A56" s="1">
        <v>77884</v>
      </c>
      <c r="B56" s="2">
        <v>5</v>
      </c>
      <c r="C56" s="2">
        <v>5</v>
      </c>
      <c r="D56" s="2">
        <v>19</v>
      </c>
      <c r="E56" s="2">
        <v>18</v>
      </c>
      <c r="F56" s="2">
        <v>5</v>
      </c>
      <c r="G56" s="11">
        <v>18</v>
      </c>
      <c r="H56" s="4">
        <v>19</v>
      </c>
      <c r="I56" s="2">
        <v>18</v>
      </c>
      <c r="J56" s="5">
        <v>19.5</v>
      </c>
      <c r="K56" s="2">
        <v>10</v>
      </c>
      <c r="M56" s="2">
        <v>19</v>
      </c>
      <c r="N56" s="2">
        <v>18</v>
      </c>
      <c r="O56" s="5">
        <v>18</v>
      </c>
      <c r="P56" s="6">
        <v>87</v>
      </c>
      <c r="Q56" s="2">
        <v>19</v>
      </c>
      <c r="R56" s="2">
        <v>20</v>
      </c>
      <c r="S56" s="2">
        <v>17</v>
      </c>
      <c r="T56" s="5">
        <v>16</v>
      </c>
      <c r="U56" s="2">
        <v>5</v>
      </c>
      <c r="V56" s="2">
        <v>2</v>
      </c>
      <c r="W56" s="2">
        <v>5</v>
      </c>
      <c r="X56" s="2">
        <v>18</v>
      </c>
      <c r="Y56" s="2">
        <v>18</v>
      </c>
      <c r="Z56" s="7">
        <v>0</v>
      </c>
      <c r="AA56" s="2">
        <v>20</v>
      </c>
      <c r="AB56" s="2">
        <v>17.34</v>
      </c>
      <c r="AC56" s="7">
        <v>20</v>
      </c>
      <c r="AD56" s="2">
        <v>12</v>
      </c>
      <c r="AE56" s="6">
        <v>81</v>
      </c>
      <c r="AF56" s="2">
        <v>16</v>
      </c>
      <c r="AG56" s="2">
        <v>17.670000000000002</v>
      </c>
      <c r="AH56" s="7">
        <v>12</v>
      </c>
      <c r="AI56" s="2">
        <v>2</v>
      </c>
      <c r="AJ56" s="7">
        <v>15</v>
      </c>
      <c r="AK56" s="2">
        <v>15</v>
      </c>
      <c r="AL56" s="2">
        <v>18</v>
      </c>
      <c r="AM56" s="2">
        <v>12</v>
      </c>
      <c r="AN56" s="6">
        <v>77</v>
      </c>
      <c r="AO56" s="2">
        <v>20</v>
      </c>
      <c r="AP56" s="7">
        <v>18</v>
      </c>
      <c r="AQ56" s="2">
        <v>5</v>
      </c>
      <c r="AR56" s="2">
        <v>29</v>
      </c>
      <c r="AS56" s="7">
        <v>14</v>
      </c>
      <c r="AT56" s="2">
        <v>20</v>
      </c>
      <c r="AU56" s="2">
        <v>5</v>
      </c>
      <c r="AV56" s="6">
        <v>97.5</v>
      </c>
      <c r="AW56" s="2">
        <v>16</v>
      </c>
      <c r="AX56" s="6">
        <v>175</v>
      </c>
      <c r="BA56" s="2">
        <f>(D56+E56+H56+I56+N56+M56+S56+X56+Y56+AA56+AB56+AF56+AG56+AK56+AL56+AO56+AR56+AT56)/3.54</f>
        <v>95.200564971751405</v>
      </c>
      <c r="BB56" s="8">
        <f>SUM(B56,F56,G56,J56,K56,L56,O56,T56,U56,V56,W56,Z56,AC56,AH56,AI56+AJ56+AP56+AS56+AD56+AM56+AU56+C56)/2.29</f>
        <v>95.414847161572055</v>
      </c>
      <c r="BC56" s="6">
        <f>(P56+AE56+AN56+AV56+AW56)/4</f>
        <v>89.625</v>
      </c>
      <c r="BD56" s="2">
        <f>(BA56+BB56+4*BC56+AX56)/8</f>
        <v>90.514426516665424</v>
      </c>
      <c r="BE56" s="2">
        <v>95.15</v>
      </c>
      <c r="BF56" s="2">
        <f>BD56*0.8+BE56*0.2</f>
        <v>91.441541213332343</v>
      </c>
      <c r="BG56" s="9" t="s">
        <v>0</v>
      </c>
    </row>
    <row r="57" spans="1:94" s="2" customFormat="1" ht="16.5" customHeight="1">
      <c r="A57" s="1">
        <v>79252</v>
      </c>
      <c r="B57" s="2">
        <v>5</v>
      </c>
      <c r="C57" s="2">
        <v>5</v>
      </c>
      <c r="D57" s="2">
        <v>9</v>
      </c>
      <c r="E57" s="2">
        <v>18</v>
      </c>
      <c r="F57" s="2">
        <v>5</v>
      </c>
      <c r="G57" s="11">
        <v>16.5</v>
      </c>
      <c r="H57" s="4">
        <v>14</v>
      </c>
      <c r="I57" s="2">
        <v>17.100000000000001</v>
      </c>
      <c r="J57" s="5">
        <v>18.5</v>
      </c>
      <c r="K57" s="2">
        <v>10</v>
      </c>
      <c r="M57" s="24">
        <v>14</v>
      </c>
      <c r="N57" s="2">
        <v>13.82</v>
      </c>
      <c r="O57" s="5"/>
      <c r="P57" s="6">
        <v>47</v>
      </c>
      <c r="R57" s="2">
        <v>16</v>
      </c>
      <c r="S57" s="2">
        <v>17</v>
      </c>
      <c r="T57" s="5">
        <v>17</v>
      </c>
      <c r="U57" s="2">
        <v>5</v>
      </c>
      <c r="V57" s="2">
        <v>2</v>
      </c>
      <c r="W57" s="2">
        <v>5</v>
      </c>
      <c r="X57" s="2">
        <v>12</v>
      </c>
      <c r="Y57" s="2">
        <v>16</v>
      </c>
      <c r="Z57" s="7">
        <v>10</v>
      </c>
      <c r="AA57" s="2">
        <v>20</v>
      </c>
      <c r="AB57" s="2">
        <v>13</v>
      </c>
      <c r="AC57" s="7">
        <v>8</v>
      </c>
      <c r="AD57" s="2">
        <v>12</v>
      </c>
      <c r="AE57" s="6">
        <v>86</v>
      </c>
      <c r="AG57" s="2">
        <v>3.3</v>
      </c>
      <c r="AH57" s="7">
        <v>12</v>
      </c>
      <c r="AI57" s="2">
        <v>2</v>
      </c>
      <c r="AJ57" s="7">
        <v>17</v>
      </c>
      <c r="AK57" s="2">
        <v>20</v>
      </c>
      <c r="AL57" s="2">
        <v>17.34</v>
      </c>
      <c r="AM57" s="2">
        <v>4</v>
      </c>
      <c r="AN57" s="6">
        <v>82</v>
      </c>
      <c r="AO57" s="2">
        <v>20</v>
      </c>
      <c r="AP57" s="7">
        <v>15</v>
      </c>
      <c r="AQ57" s="2">
        <v>5</v>
      </c>
      <c r="AR57" s="2">
        <v>30</v>
      </c>
      <c r="AS57" s="7">
        <v>13</v>
      </c>
      <c r="AT57" s="2">
        <v>20</v>
      </c>
      <c r="AU57" s="2">
        <v>5</v>
      </c>
      <c r="AV57" s="6">
        <v>87</v>
      </c>
      <c r="AW57" s="2">
        <v>16</v>
      </c>
      <c r="AX57" s="6">
        <v>174</v>
      </c>
      <c r="BA57" s="2">
        <f>(D57+E57+H57+I57+N57+M57+S57+X57+Y57+AA57+AB57+AF57+AG57+AK57+AL57+AO57+AR57+AT57)/3.54</f>
        <v>77.559322033898326</v>
      </c>
      <c r="BB57" s="8">
        <f>SUM(B57,F57,G57,J57,K57,L57,O57,T57,U57,V57,W57,Z57,AC57,AH57,AI57+AJ57+AP57+AS57+AD57+AM57+AU57+C57)/2.29</f>
        <v>81.659388646288207</v>
      </c>
      <c r="BC57" s="6">
        <f>(P57+AE57+AN57+AV57+AW57)/4</f>
        <v>79.5</v>
      </c>
      <c r="BD57" s="2">
        <f>(BA57+BB57+4*BC57+AX57)/8</f>
        <v>81.402338835023315</v>
      </c>
      <c r="BE57" s="2">
        <v>87.5</v>
      </c>
      <c r="BF57" s="2">
        <f>BD57*0.8+BE57*0.2</f>
        <v>82.621871068018649</v>
      </c>
      <c r="BG57" s="9" t="s">
        <v>10</v>
      </c>
    </row>
    <row r="58" spans="1:94" s="2" customFormat="1" ht="16.5" customHeight="1">
      <c r="A58" s="1">
        <v>80105</v>
      </c>
      <c r="B58" s="2">
        <v>4</v>
      </c>
      <c r="C58" s="2">
        <v>5</v>
      </c>
      <c r="D58" s="2">
        <v>16</v>
      </c>
      <c r="E58" s="2">
        <v>18</v>
      </c>
      <c r="F58" s="2">
        <v>5</v>
      </c>
      <c r="G58" s="11">
        <v>16.5</v>
      </c>
      <c r="H58" s="4"/>
      <c r="I58" s="2">
        <v>13.32</v>
      </c>
      <c r="J58" s="5">
        <v>15.5</v>
      </c>
      <c r="L58" s="2">
        <v>5</v>
      </c>
      <c r="M58" s="2">
        <v>7</v>
      </c>
      <c r="N58" s="2">
        <v>9.16</v>
      </c>
      <c r="O58" s="5">
        <v>18</v>
      </c>
      <c r="P58" s="6">
        <v>58.5</v>
      </c>
      <c r="Q58" s="2">
        <v>19</v>
      </c>
      <c r="R58" s="2">
        <v>15</v>
      </c>
      <c r="S58" s="2">
        <v>9</v>
      </c>
      <c r="T58" s="5">
        <v>17</v>
      </c>
      <c r="U58" s="2">
        <v>5</v>
      </c>
      <c r="V58" s="2">
        <v>2</v>
      </c>
      <c r="Y58" s="2">
        <v>9</v>
      </c>
      <c r="Z58" s="7">
        <v>0</v>
      </c>
      <c r="AA58" s="2">
        <v>15</v>
      </c>
      <c r="AB58" s="2">
        <v>11.02</v>
      </c>
      <c r="AC58" s="7">
        <v>13</v>
      </c>
      <c r="AD58" s="2">
        <v>12</v>
      </c>
      <c r="AE58" s="6">
        <v>75</v>
      </c>
      <c r="AF58" s="2">
        <v>14</v>
      </c>
      <c r="AG58" s="2">
        <v>9.6300000000000008</v>
      </c>
      <c r="AH58" s="7">
        <v>18</v>
      </c>
      <c r="AJ58" s="7">
        <v>18</v>
      </c>
      <c r="AL58" s="2">
        <v>4</v>
      </c>
      <c r="AM58" s="2">
        <v>11</v>
      </c>
      <c r="AN58" s="6">
        <v>73</v>
      </c>
      <c r="AO58" s="2">
        <v>20</v>
      </c>
      <c r="AP58" s="7">
        <v>15</v>
      </c>
      <c r="AQ58" s="2">
        <v>5</v>
      </c>
      <c r="AR58" s="2">
        <v>20</v>
      </c>
      <c r="AS58" s="7">
        <v>18</v>
      </c>
      <c r="AT58" s="2">
        <v>20</v>
      </c>
      <c r="AU58" s="2">
        <v>5</v>
      </c>
      <c r="AV58" s="6">
        <v>62</v>
      </c>
      <c r="AW58" s="2">
        <v>16</v>
      </c>
      <c r="AX58" s="6">
        <f>167+18</f>
        <v>185</v>
      </c>
      <c r="BA58" s="2">
        <f>(D58+E58+H58+I58+N58+M58+S58+X58+Y58+AA58+AB58+AF58+AG58+AK58+AL58+AO58+AR58+AT58)/3.54</f>
        <v>55.121468926553668</v>
      </c>
      <c r="BB58" s="8">
        <f>SUM(B58,F58,G58,J58,K58,L58,O58,T58,U58,V58,W58,Z58,AC58,AH58,AI58+AJ58+AP58+AS58+AD58+AM58+AU58+C58)/2.29</f>
        <v>88.646288209606979</v>
      </c>
      <c r="BC58" s="6">
        <f>(P58+AE58+AN58+AV58+AW58)/4</f>
        <v>71.125</v>
      </c>
      <c r="BD58" s="2">
        <f>(BA58+BB58+4*BC58+AX58)/8</f>
        <v>76.65846964202008</v>
      </c>
      <c r="BE58" s="2">
        <v>96.67</v>
      </c>
      <c r="BF58" s="2">
        <f>BD58*0.8+BE58*0.2</f>
        <v>80.660775713616061</v>
      </c>
      <c r="BG58" s="9" t="s">
        <v>11</v>
      </c>
    </row>
    <row r="59" spans="1:94" s="2" customFormat="1" ht="16.5" customHeight="1">
      <c r="A59" s="1">
        <v>80106</v>
      </c>
      <c r="B59" s="2">
        <v>5</v>
      </c>
      <c r="C59" s="2">
        <v>5</v>
      </c>
      <c r="D59" s="2">
        <v>19</v>
      </c>
      <c r="E59" s="2">
        <v>18</v>
      </c>
      <c r="F59" s="2">
        <v>5</v>
      </c>
      <c r="G59" s="3">
        <v>19</v>
      </c>
      <c r="H59" s="4">
        <v>20</v>
      </c>
      <c r="I59" s="2">
        <v>18</v>
      </c>
      <c r="J59" s="5">
        <v>16</v>
      </c>
      <c r="K59" s="2">
        <v>10</v>
      </c>
      <c r="L59" s="2">
        <v>5</v>
      </c>
      <c r="M59" s="2">
        <v>20</v>
      </c>
      <c r="N59" s="2">
        <v>16.5</v>
      </c>
      <c r="O59" s="5">
        <v>17</v>
      </c>
      <c r="P59" s="6">
        <v>89.5</v>
      </c>
      <c r="Q59" s="2">
        <v>19</v>
      </c>
      <c r="R59" s="2">
        <v>20</v>
      </c>
      <c r="S59" s="2">
        <v>18</v>
      </c>
      <c r="T59" s="5">
        <v>17</v>
      </c>
      <c r="U59" s="2">
        <v>5</v>
      </c>
      <c r="V59" s="2">
        <v>2</v>
      </c>
      <c r="W59" s="2">
        <v>5</v>
      </c>
      <c r="X59" s="2">
        <v>20</v>
      </c>
      <c r="Y59" s="2">
        <v>18</v>
      </c>
      <c r="Z59" s="7">
        <v>0</v>
      </c>
      <c r="AA59" s="2">
        <v>20</v>
      </c>
      <c r="AB59" s="2">
        <v>17.34</v>
      </c>
      <c r="AC59" s="7">
        <v>15</v>
      </c>
      <c r="AD59" s="2">
        <v>12</v>
      </c>
      <c r="AE59" s="6">
        <v>88</v>
      </c>
      <c r="AF59" s="2">
        <v>20</v>
      </c>
      <c r="AG59" s="2">
        <v>18</v>
      </c>
      <c r="AH59" s="7">
        <v>17</v>
      </c>
      <c r="AI59" s="2">
        <v>2</v>
      </c>
      <c r="AJ59" s="7">
        <v>18</v>
      </c>
      <c r="AK59" s="2">
        <v>20</v>
      </c>
      <c r="AL59" s="2">
        <v>18</v>
      </c>
      <c r="AM59" s="2">
        <v>9.5</v>
      </c>
      <c r="AN59" s="6">
        <v>78</v>
      </c>
      <c r="AO59" s="2">
        <v>20</v>
      </c>
      <c r="AP59" s="7">
        <v>15</v>
      </c>
      <c r="AQ59" s="2">
        <v>5</v>
      </c>
      <c r="AR59" s="2">
        <v>30</v>
      </c>
      <c r="AS59" s="7">
        <v>20</v>
      </c>
      <c r="AT59" s="2">
        <v>20</v>
      </c>
      <c r="AU59" s="2">
        <v>5</v>
      </c>
      <c r="AV59" s="6">
        <v>88</v>
      </c>
      <c r="AW59" s="2">
        <v>16</v>
      </c>
      <c r="AX59" s="6">
        <f>186.5+20</f>
        <v>206.5</v>
      </c>
      <c r="BA59" s="2">
        <f>(D59+E59+H59+I59+N59+M59+S59+X59+Y59+AA59+AB59+AF59+AG59+AK59+AL59+AO59+AR59+AT59)/3.54</f>
        <v>99.107344632768374</v>
      </c>
      <c r="BB59" s="8">
        <f>SUM(B59,F59,G59,J59,K59,L59,O59,T59,U59,V59,W59,Z59,AC59,AH59,AI59+AJ59+AP59+AS59+AD59+AM59+AU59+C59)/2.29</f>
        <v>98.034934497816593</v>
      </c>
      <c r="BC59" s="6">
        <f>(P59+AE59+AN59+AV59+AW59)/4</f>
        <v>89.875</v>
      </c>
      <c r="BD59" s="2">
        <f>(BA59+BB59+4*BC59+AX59)/8</f>
        <v>95.392784891323117</v>
      </c>
      <c r="BE59" s="2">
        <v>96.58</v>
      </c>
      <c r="BF59" s="2">
        <f>BD59*0.8+BE59*0.2</f>
        <v>95.630227913058505</v>
      </c>
      <c r="BG59" s="9" t="s">
        <v>2</v>
      </c>
    </row>
    <row r="60" spans="1:94" s="15" customFormat="1" ht="16.5" customHeight="1">
      <c r="A60" s="14">
        <v>80108</v>
      </c>
      <c r="B60" s="2"/>
      <c r="E60" s="2"/>
      <c r="G60" s="16">
        <v>11.5</v>
      </c>
      <c r="H60" s="17"/>
      <c r="I60" s="2"/>
      <c r="J60" s="18">
        <v>19.5</v>
      </c>
      <c r="L60" s="2"/>
      <c r="N60" s="2"/>
      <c r="O60" s="18">
        <v>14</v>
      </c>
      <c r="P60" s="19">
        <v>90.5</v>
      </c>
      <c r="S60" s="2"/>
      <c r="T60" s="18">
        <v>15</v>
      </c>
      <c r="V60" s="15">
        <v>2</v>
      </c>
      <c r="Y60" s="2"/>
      <c r="Z60" s="20">
        <v>12</v>
      </c>
      <c r="AB60" s="2"/>
      <c r="AC60" s="20">
        <v>12</v>
      </c>
      <c r="AE60" s="19">
        <v>49</v>
      </c>
      <c r="AG60" s="2"/>
      <c r="AH60" s="20">
        <v>0</v>
      </c>
      <c r="AI60" s="15">
        <v>2</v>
      </c>
      <c r="AJ60" s="20">
        <v>20</v>
      </c>
      <c r="AL60" s="2"/>
      <c r="AM60" s="15">
        <v>8</v>
      </c>
      <c r="AN60" s="19">
        <v>69</v>
      </c>
      <c r="AP60" s="20">
        <v>13</v>
      </c>
      <c r="AS60" s="20">
        <v>17</v>
      </c>
      <c r="AV60" s="19">
        <v>52</v>
      </c>
      <c r="AX60" s="19">
        <v>137</v>
      </c>
      <c r="BA60" s="2">
        <f>(D60+E60+H60+I60+N60+M60+S60+X60+Y60+AA60+AB60+AF60+AG60+AK60+AL60+AO60+AR60+AT60)/3.54</f>
        <v>0</v>
      </c>
      <c r="BB60" s="8">
        <f>SUM(B60,F60,G60,J60,K60,L60,O60,T60,U60,V60,W60,Z60,AC60,AH60,AI60+AJ60+AP60+AS60+AD60+AM60+AU60+C60)/2.29</f>
        <v>63.755458515283841</v>
      </c>
      <c r="BC60" s="6">
        <f>(P60+AE60+AN60+AV60+AW60)/4</f>
        <v>65.125</v>
      </c>
      <c r="BD60" s="2">
        <f>(BA60+BB60+4*BC60+AX60)/8</f>
        <v>57.656932314410483</v>
      </c>
      <c r="BE60" s="2">
        <v>91.38</v>
      </c>
      <c r="BF60" s="2">
        <f>BD60*0.8+BE60*0.2</f>
        <v>64.401545851528383</v>
      </c>
      <c r="BG60" s="9" t="s">
        <v>14</v>
      </c>
    </row>
    <row r="61" spans="1:94" s="2" customFormat="1" ht="16.5" customHeight="1">
      <c r="A61" s="1">
        <v>80302</v>
      </c>
      <c r="B61" s="2">
        <v>4</v>
      </c>
      <c r="C61" s="2">
        <v>5</v>
      </c>
      <c r="D61" s="2">
        <v>18</v>
      </c>
      <c r="E61" s="2">
        <v>18</v>
      </c>
      <c r="F61" s="2">
        <v>5</v>
      </c>
      <c r="G61" s="3">
        <v>15.5</v>
      </c>
      <c r="H61" s="4">
        <v>15</v>
      </c>
      <c r="I61" s="2">
        <v>15.32</v>
      </c>
      <c r="J61" s="5">
        <v>13</v>
      </c>
      <c r="K61" s="2">
        <v>10</v>
      </c>
      <c r="L61" s="2">
        <v>2</v>
      </c>
      <c r="M61" s="2">
        <v>18</v>
      </c>
      <c r="N61" s="2">
        <v>7</v>
      </c>
      <c r="O61" s="5">
        <v>13</v>
      </c>
      <c r="P61" s="6">
        <v>65</v>
      </c>
      <c r="Q61" s="2">
        <v>20</v>
      </c>
      <c r="R61" s="2">
        <v>13</v>
      </c>
      <c r="S61" s="2">
        <v>14</v>
      </c>
      <c r="T61" s="5">
        <v>12</v>
      </c>
      <c r="V61" s="2">
        <v>2</v>
      </c>
      <c r="W61" s="2">
        <v>5</v>
      </c>
      <c r="X61" s="2">
        <v>19</v>
      </c>
      <c r="Y61" s="2">
        <v>18</v>
      </c>
      <c r="Z61" s="7">
        <v>0</v>
      </c>
      <c r="AA61" s="2">
        <v>20</v>
      </c>
      <c r="AB61" s="2">
        <v>17.34</v>
      </c>
      <c r="AC61" s="7">
        <v>17</v>
      </c>
      <c r="AD61" s="2">
        <v>12</v>
      </c>
      <c r="AE61" s="6">
        <v>99</v>
      </c>
      <c r="AG61" s="2">
        <v>4.33</v>
      </c>
      <c r="AH61" s="7">
        <v>18</v>
      </c>
      <c r="AI61" s="2">
        <v>2</v>
      </c>
      <c r="AJ61" s="7">
        <v>17</v>
      </c>
      <c r="AK61" s="2">
        <v>12</v>
      </c>
      <c r="AL61" s="2">
        <v>6</v>
      </c>
      <c r="AM61" s="2">
        <v>11</v>
      </c>
      <c r="AN61" s="6">
        <v>78</v>
      </c>
      <c r="AO61" s="2">
        <v>20</v>
      </c>
      <c r="AP61" s="7">
        <v>20</v>
      </c>
      <c r="AQ61" s="2">
        <v>5</v>
      </c>
      <c r="AR61" s="2">
        <v>30</v>
      </c>
      <c r="AS61" s="7">
        <v>20</v>
      </c>
      <c r="AT61" s="2">
        <v>20</v>
      </c>
      <c r="AU61" s="2">
        <v>5</v>
      </c>
      <c r="AV61" s="6">
        <v>97</v>
      </c>
      <c r="AW61" s="2">
        <v>16</v>
      </c>
      <c r="AX61" s="6">
        <f>188+17</f>
        <v>205</v>
      </c>
      <c r="BA61" s="2">
        <f>(D61+E61+H61+I61+N61+M61+S61+X61+Y61+AA61+AB61+AF61+AG61+AK61+AL61+AO61+AR61+AT61)/3.54</f>
        <v>76.833333333333329</v>
      </c>
      <c r="BB61" s="8">
        <f>SUM(B61,F61,G61,J61,K61,L61,O61,T61,U61,V61,W61,Z61,AC61,AH61,AI61+AJ61+AP61+AS61+AD61+AM61+AU61+C61)/2.29</f>
        <v>91.048034934497821</v>
      </c>
      <c r="BC61" s="6">
        <f>(P61+AE61+AN61+AV61+AW61)/4</f>
        <v>88.75</v>
      </c>
      <c r="BD61" s="2">
        <f>(BA61+BB61+4*BC61+AX61)/8</f>
        <v>90.985171033478892</v>
      </c>
      <c r="BE61" s="2">
        <v>98.75</v>
      </c>
      <c r="BF61" s="2">
        <f>BD61*0.8+BE61*0.2</f>
        <v>92.538136826783116</v>
      </c>
      <c r="BG61" s="9" t="s">
        <v>2</v>
      </c>
    </row>
    <row r="62" spans="1:94" s="2" customFormat="1" ht="16.5" customHeight="1">
      <c r="A62" s="1">
        <v>80631</v>
      </c>
      <c r="B62" s="2">
        <v>5</v>
      </c>
      <c r="C62" s="2">
        <v>5</v>
      </c>
      <c r="D62" s="2">
        <v>18</v>
      </c>
      <c r="E62" s="2">
        <v>17.84</v>
      </c>
      <c r="F62" s="2">
        <v>5</v>
      </c>
      <c r="G62" s="3">
        <v>10.5</v>
      </c>
      <c r="H62" s="4">
        <v>19</v>
      </c>
      <c r="I62" s="2">
        <v>15.65</v>
      </c>
      <c r="J62" s="5">
        <v>13</v>
      </c>
      <c r="K62" s="2">
        <v>10</v>
      </c>
      <c r="L62" s="2">
        <v>5</v>
      </c>
      <c r="M62" s="2">
        <v>20</v>
      </c>
      <c r="N62" s="2">
        <v>16.5</v>
      </c>
      <c r="O62" s="5">
        <v>16</v>
      </c>
      <c r="P62" s="6">
        <v>54</v>
      </c>
      <c r="Q62" s="2">
        <v>19</v>
      </c>
      <c r="R62" s="2">
        <v>20</v>
      </c>
      <c r="S62" s="2">
        <v>18</v>
      </c>
      <c r="T62" s="5">
        <v>12</v>
      </c>
      <c r="U62" s="2">
        <v>5</v>
      </c>
      <c r="V62" s="2">
        <v>2</v>
      </c>
      <c r="W62" s="2">
        <v>5</v>
      </c>
      <c r="X62" s="2">
        <v>19</v>
      </c>
      <c r="Y62" s="2">
        <v>18</v>
      </c>
      <c r="Z62" s="7">
        <v>12</v>
      </c>
      <c r="AA62" s="2">
        <v>20</v>
      </c>
      <c r="AB62" s="2">
        <v>17</v>
      </c>
      <c r="AC62" s="7">
        <v>10</v>
      </c>
      <c r="AD62" s="2">
        <v>12</v>
      </c>
      <c r="AE62" s="6">
        <v>89.5</v>
      </c>
      <c r="AF62" s="2">
        <v>20</v>
      </c>
      <c r="AG62" s="2">
        <v>18</v>
      </c>
      <c r="AH62" s="7">
        <v>0</v>
      </c>
      <c r="AI62" s="2">
        <v>2</v>
      </c>
      <c r="AJ62" s="7">
        <v>18</v>
      </c>
      <c r="AK62" s="2">
        <v>20</v>
      </c>
      <c r="AL62" s="2">
        <v>18</v>
      </c>
      <c r="AM62" s="2">
        <v>8</v>
      </c>
      <c r="AN62" s="6">
        <v>62</v>
      </c>
      <c r="AO62" s="2">
        <v>20</v>
      </c>
      <c r="AP62" s="7">
        <v>20</v>
      </c>
      <c r="AQ62" s="2">
        <v>5</v>
      </c>
      <c r="AR62" s="2">
        <v>30</v>
      </c>
      <c r="AS62" s="7">
        <v>20</v>
      </c>
      <c r="AT62" s="2">
        <v>20</v>
      </c>
      <c r="AU62" s="2">
        <v>5</v>
      </c>
      <c r="AV62" s="6">
        <v>93.5</v>
      </c>
      <c r="AW62" s="2">
        <v>16</v>
      </c>
      <c r="AX62" s="6">
        <f>181+20</f>
        <v>201</v>
      </c>
      <c r="BA62" s="2">
        <f>(D62+E62+H62+I62+N62+M62+S62+X62+Y62+AA62+AB62+AF62+AG62+AK62+AL62+AO62+AR62+AT62)/3.54</f>
        <v>97.454802259887003</v>
      </c>
      <c r="BB62" s="8">
        <f>SUM(B62,F62,G62,J62,K62,L62,O62,T62,U62,V62,W62,Z62,AC62,AH62,AI62+AJ62+AP62+AS62+AD62+AM62+AU62+C62)/2.29</f>
        <v>87.554585152838428</v>
      </c>
      <c r="BC62" s="6">
        <f>(P62+AE62+AN62+AV62+AW62)/4</f>
        <v>78.75</v>
      </c>
      <c r="BD62" s="2">
        <f>(BA62+BB62+4*BC62+AX62)/8</f>
        <v>87.626173426590682</v>
      </c>
      <c r="BE62" s="2">
        <v>94.667000000000002</v>
      </c>
      <c r="BF62" s="2">
        <f>BD62*0.8+BE62*0.2</f>
        <v>89.034338741272549</v>
      </c>
      <c r="BG62" s="9" t="s">
        <v>7</v>
      </c>
    </row>
    <row r="63" spans="1:94" s="2" customFormat="1" ht="16.5" customHeight="1">
      <c r="A63" s="1">
        <v>81621</v>
      </c>
      <c r="B63" s="2">
        <v>1</v>
      </c>
      <c r="C63" s="2">
        <v>5</v>
      </c>
      <c r="D63" s="2">
        <v>10</v>
      </c>
      <c r="E63" s="2">
        <v>14</v>
      </c>
      <c r="F63" s="22">
        <v>5</v>
      </c>
      <c r="G63" s="11">
        <v>12</v>
      </c>
      <c r="H63" s="4">
        <v>15</v>
      </c>
      <c r="I63" s="2">
        <v>13.86</v>
      </c>
      <c r="J63" s="5">
        <v>15.5</v>
      </c>
      <c r="K63" s="2">
        <v>10</v>
      </c>
      <c r="L63" s="2">
        <v>2</v>
      </c>
      <c r="M63" s="2">
        <v>7</v>
      </c>
      <c r="N63" s="2">
        <v>14.5</v>
      </c>
      <c r="O63" s="5">
        <v>12</v>
      </c>
      <c r="P63" s="6">
        <v>42</v>
      </c>
      <c r="Q63" s="2">
        <v>20</v>
      </c>
      <c r="R63" s="2">
        <v>12</v>
      </c>
      <c r="S63" s="2">
        <v>16</v>
      </c>
      <c r="T63" s="5">
        <v>12</v>
      </c>
      <c r="V63" s="2">
        <v>2</v>
      </c>
      <c r="W63" s="2">
        <v>5</v>
      </c>
      <c r="Y63" s="2">
        <v>12</v>
      </c>
      <c r="Z63" s="7">
        <v>0</v>
      </c>
      <c r="AA63" s="2">
        <v>14</v>
      </c>
      <c r="AB63" s="2">
        <v>17.32</v>
      </c>
      <c r="AC63" s="7">
        <v>13</v>
      </c>
      <c r="AD63" s="2">
        <v>12</v>
      </c>
      <c r="AE63" s="6">
        <v>85.5</v>
      </c>
      <c r="AF63" s="2">
        <v>6</v>
      </c>
      <c r="AG63" s="2">
        <v>12.33</v>
      </c>
      <c r="AH63" s="7">
        <v>2</v>
      </c>
      <c r="AI63" s="2">
        <v>2</v>
      </c>
      <c r="AJ63" s="7">
        <v>13</v>
      </c>
      <c r="AK63" s="2">
        <v>15</v>
      </c>
      <c r="AL63" s="2">
        <v>12</v>
      </c>
      <c r="AM63" s="2">
        <v>11.5</v>
      </c>
      <c r="AN63" s="6">
        <v>76</v>
      </c>
      <c r="AO63" s="2">
        <v>20</v>
      </c>
      <c r="AP63" s="7">
        <v>15</v>
      </c>
      <c r="AQ63" s="2">
        <v>5</v>
      </c>
      <c r="AR63" s="2">
        <v>30</v>
      </c>
      <c r="AS63" s="7">
        <v>6</v>
      </c>
      <c r="AT63" s="2">
        <v>20</v>
      </c>
      <c r="AU63" s="2">
        <v>5</v>
      </c>
      <c r="AV63" s="6">
        <v>38</v>
      </c>
      <c r="AW63" s="2">
        <v>16</v>
      </c>
      <c r="AX63" s="6">
        <f>112+10</f>
        <v>122</v>
      </c>
      <c r="BA63" s="2">
        <f>(D63+E63+H63+I63+N63+M63+S63+X63+Y63+AA63+AB63+AF63+AG63+AK63+AL63+AO63+AR63+AT63)/3.54</f>
        <v>70.341807909604526</v>
      </c>
      <c r="BB63" s="8">
        <f>SUM(B63,F63,G63,J63,K63,L63,O63,T63,U63,V63,W63,Z63,AC63,AH63,AI63+AJ63+AP63+AS63+AD63+AM63+AU63+C63)/2.29</f>
        <v>70.3056768558952</v>
      </c>
      <c r="BC63" s="6">
        <f>(P63+AE63+AN63+AV63+AW63)/4</f>
        <v>64.375</v>
      </c>
      <c r="BD63" s="2">
        <f>(BA63+BB63+4*BC63+AX63)/8</f>
        <v>65.018435595687464</v>
      </c>
      <c r="BE63" s="2">
        <v>84.77</v>
      </c>
      <c r="BF63" s="2">
        <f>BD63*0.8+BE63*0.2</f>
        <v>68.968748476549976</v>
      </c>
      <c r="BG63" s="9" t="s">
        <v>8</v>
      </c>
    </row>
    <row r="64" spans="1:94" s="2" customFormat="1" ht="16.5" customHeight="1">
      <c r="A64" s="1">
        <v>84311</v>
      </c>
      <c r="B64" s="2">
        <v>4</v>
      </c>
      <c r="D64" s="22">
        <v>15</v>
      </c>
      <c r="E64" s="2">
        <v>18</v>
      </c>
      <c r="F64" s="2">
        <v>5</v>
      </c>
      <c r="G64" s="11">
        <v>9.5</v>
      </c>
      <c r="H64" s="4">
        <v>19</v>
      </c>
      <c r="I64" s="2">
        <v>18</v>
      </c>
      <c r="J64" s="5">
        <v>20</v>
      </c>
      <c r="K64" s="22">
        <v>10</v>
      </c>
      <c r="L64" s="2">
        <v>6</v>
      </c>
      <c r="M64" s="2">
        <v>19</v>
      </c>
      <c r="N64" s="2">
        <v>6.5</v>
      </c>
      <c r="O64" s="5">
        <v>11</v>
      </c>
      <c r="P64" s="6">
        <v>63</v>
      </c>
      <c r="Q64" s="2">
        <v>13</v>
      </c>
      <c r="R64" s="2">
        <v>20</v>
      </c>
      <c r="S64" s="2">
        <v>16</v>
      </c>
      <c r="T64" s="5">
        <v>12</v>
      </c>
      <c r="U64" s="2">
        <v>5</v>
      </c>
      <c r="V64" s="2">
        <v>2</v>
      </c>
      <c r="W64" s="2">
        <v>5</v>
      </c>
      <c r="X64" s="2">
        <v>15</v>
      </c>
      <c r="Y64" s="2">
        <v>18</v>
      </c>
      <c r="Z64" s="7">
        <v>15</v>
      </c>
      <c r="AA64" s="2">
        <v>20</v>
      </c>
      <c r="AB64" s="2">
        <v>11.66</v>
      </c>
      <c r="AC64" s="7">
        <v>15</v>
      </c>
      <c r="AD64" s="2">
        <v>7</v>
      </c>
      <c r="AE64" s="6">
        <v>72</v>
      </c>
      <c r="AG64" s="2">
        <v>7.65</v>
      </c>
      <c r="AH64" s="7">
        <v>19</v>
      </c>
      <c r="AI64" s="2">
        <v>2</v>
      </c>
      <c r="AJ64" s="7">
        <v>18</v>
      </c>
      <c r="AK64" s="2">
        <v>6</v>
      </c>
      <c r="AL64" s="2">
        <v>15</v>
      </c>
      <c r="AM64" s="2">
        <v>9</v>
      </c>
      <c r="AN64" s="6">
        <v>83</v>
      </c>
      <c r="AO64" s="2">
        <v>20</v>
      </c>
      <c r="AP64" s="7">
        <v>0</v>
      </c>
      <c r="AQ64" s="2">
        <v>5</v>
      </c>
      <c r="AR64" s="2">
        <v>26</v>
      </c>
      <c r="AS64" s="7">
        <v>20</v>
      </c>
      <c r="AT64" s="2">
        <v>20</v>
      </c>
      <c r="AU64" s="2">
        <v>5</v>
      </c>
      <c r="AV64" s="6">
        <v>65</v>
      </c>
      <c r="AW64" s="2">
        <v>16</v>
      </c>
      <c r="AX64" s="6">
        <v>126</v>
      </c>
      <c r="BA64" s="2">
        <f>(D64+E64+H64+I64+N64+M64+S64+X64+Y64+AA64+AB64+AF64+AG64+AK64+AL64+AO64+AR64+AT64)/3.54</f>
        <v>76.5</v>
      </c>
      <c r="BB64" s="8">
        <f>SUM(B64,F64,G64,J64,K64,L64,O64,T64,U64,V64,W64,Z64,AC64,AH64,AI64+AJ64+AP64+AS64+AD64+AM64+AU64+C64)/2.29</f>
        <v>87.117903930131007</v>
      </c>
      <c r="BC64" s="6">
        <f>(P64+AE64+AN64+AV64+AW64)/4</f>
        <v>74.75</v>
      </c>
      <c r="BD64" s="2">
        <f>(BA64+BB64+4*BC64+AX64)/8</f>
        <v>73.577237991266372</v>
      </c>
      <c r="BE64" s="2">
        <v>92.46</v>
      </c>
      <c r="BF64" s="2">
        <f>BD64*0.8+BE64*0.2</f>
        <v>77.353790393013099</v>
      </c>
      <c r="BG64" s="9" t="s">
        <v>6</v>
      </c>
      <c r="CJ64"/>
      <c r="CK64"/>
      <c r="CL64"/>
      <c r="CM64"/>
      <c r="CN64"/>
      <c r="CO64"/>
      <c r="CP64"/>
    </row>
    <row r="65" spans="1:59" s="2" customFormat="1" ht="16.5" customHeight="1">
      <c r="A65" s="1">
        <v>85153</v>
      </c>
      <c r="B65" s="2">
        <v>5</v>
      </c>
      <c r="C65" s="2">
        <v>5</v>
      </c>
      <c r="D65" s="2">
        <v>15</v>
      </c>
      <c r="E65" s="2">
        <v>18</v>
      </c>
      <c r="F65" s="2">
        <v>5</v>
      </c>
      <c r="G65" s="3">
        <v>0</v>
      </c>
      <c r="H65" s="4">
        <v>19</v>
      </c>
      <c r="I65" s="2">
        <v>15.67</v>
      </c>
      <c r="J65" s="5">
        <v>15.5</v>
      </c>
      <c r="K65" s="2">
        <v>10</v>
      </c>
      <c r="L65" s="2">
        <v>5</v>
      </c>
      <c r="M65" s="2">
        <v>14</v>
      </c>
      <c r="N65" s="2">
        <v>16.5</v>
      </c>
      <c r="O65" s="5">
        <v>17</v>
      </c>
      <c r="P65" s="6">
        <v>67</v>
      </c>
      <c r="Q65" s="2">
        <v>19</v>
      </c>
      <c r="R65" s="2">
        <v>20</v>
      </c>
      <c r="S65" s="2">
        <v>14</v>
      </c>
      <c r="T65" s="5">
        <v>12</v>
      </c>
      <c r="U65" s="2">
        <v>5</v>
      </c>
      <c r="V65" s="2">
        <v>2</v>
      </c>
      <c r="W65" s="2">
        <v>5</v>
      </c>
      <c r="X65" s="2">
        <v>19</v>
      </c>
      <c r="Y65" s="2">
        <v>18</v>
      </c>
      <c r="Z65" s="7">
        <v>13</v>
      </c>
      <c r="AA65" s="2">
        <v>20</v>
      </c>
      <c r="AB65" s="2">
        <v>17.34</v>
      </c>
      <c r="AC65" s="7">
        <v>15</v>
      </c>
      <c r="AD65" s="2">
        <v>10</v>
      </c>
      <c r="AE65" s="6">
        <v>77</v>
      </c>
      <c r="AF65" s="2">
        <v>20</v>
      </c>
      <c r="AG65" s="2">
        <v>12.66</v>
      </c>
      <c r="AH65" s="7">
        <v>12</v>
      </c>
      <c r="AI65" s="2">
        <v>2</v>
      </c>
      <c r="AJ65" s="7">
        <v>20</v>
      </c>
      <c r="AK65" s="2">
        <v>20</v>
      </c>
      <c r="AL65" s="2">
        <v>15.34</v>
      </c>
      <c r="AM65" s="2">
        <v>11</v>
      </c>
      <c r="AN65" s="6">
        <v>75</v>
      </c>
      <c r="AO65" s="2">
        <v>18</v>
      </c>
      <c r="AP65" s="7">
        <v>18</v>
      </c>
      <c r="AR65" s="2">
        <v>30</v>
      </c>
      <c r="AS65" s="7">
        <v>13</v>
      </c>
      <c r="AT65" s="2">
        <v>20</v>
      </c>
      <c r="AV65" s="6">
        <v>76</v>
      </c>
      <c r="AW65" s="2">
        <v>16</v>
      </c>
      <c r="AX65" s="6">
        <f>114+8</f>
        <v>122</v>
      </c>
      <c r="BA65" s="2">
        <f>(D65+E65+H65+I65+N65+M65+S65+X65+Y65+AA65+AB65+AF65+AG65+AK65+AL65+AO65+AR65+AT65)/3.54</f>
        <v>91.104519774011294</v>
      </c>
      <c r="BB65" s="8">
        <f>SUM(B65,F65,G65,J65,K65,L65,O65,T65,U65,V65,W65,Z65,AC65,AH65,AI65+AJ65+AP65+AS65+AD65+AM65+AU65+C65)/2.29</f>
        <v>87.554585152838428</v>
      </c>
      <c r="BC65" s="6">
        <f>(P65+AE65+AN65+AV65+AW65)/4</f>
        <v>77.75</v>
      </c>
      <c r="BD65" s="2">
        <f>(BA65+BB65+4*BC65+AX65)/8</f>
        <v>76.457388115856219</v>
      </c>
      <c r="BE65" s="2">
        <v>87.7</v>
      </c>
      <c r="BF65" s="2">
        <f>BD65*0.8+BE65*0.2</f>
        <v>78.705910492684978</v>
      </c>
      <c r="BG65" s="9" t="s">
        <v>12</v>
      </c>
    </row>
    <row r="66" spans="1:59" s="2" customFormat="1" ht="16.5" customHeight="1">
      <c r="A66" s="1">
        <v>88888</v>
      </c>
      <c r="B66" s="2">
        <v>4</v>
      </c>
      <c r="C66" s="2">
        <v>5</v>
      </c>
      <c r="D66" s="2">
        <v>17</v>
      </c>
      <c r="E66" s="2">
        <v>18</v>
      </c>
      <c r="F66" s="2">
        <v>5</v>
      </c>
      <c r="G66" s="11">
        <v>10.5</v>
      </c>
      <c r="H66" s="4">
        <v>9</v>
      </c>
      <c r="I66" s="2">
        <v>18</v>
      </c>
      <c r="J66" s="5">
        <v>15.5</v>
      </c>
      <c r="K66" s="2">
        <v>10</v>
      </c>
      <c r="L66" s="2">
        <v>5</v>
      </c>
      <c r="M66" s="2">
        <v>9</v>
      </c>
      <c r="N66" s="2">
        <v>13.66</v>
      </c>
      <c r="O66" s="5">
        <v>12</v>
      </c>
      <c r="P66" s="6">
        <v>49</v>
      </c>
      <c r="Q66" s="2">
        <v>20</v>
      </c>
      <c r="R66" s="2">
        <v>16</v>
      </c>
      <c r="S66" s="2">
        <v>11</v>
      </c>
      <c r="T66" s="5">
        <v>15</v>
      </c>
      <c r="U66" s="2">
        <v>5</v>
      </c>
      <c r="V66" s="2">
        <v>2</v>
      </c>
      <c r="W66" s="2">
        <v>5</v>
      </c>
      <c r="X66" s="2">
        <v>16</v>
      </c>
      <c r="Y66" s="2">
        <v>14</v>
      </c>
      <c r="Z66" s="7">
        <v>10</v>
      </c>
      <c r="AA66" s="2">
        <v>10</v>
      </c>
      <c r="AB66" s="2">
        <v>15.32</v>
      </c>
      <c r="AC66" s="7">
        <v>0</v>
      </c>
      <c r="AD66" s="2">
        <v>12</v>
      </c>
      <c r="AE66" s="6">
        <v>86</v>
      </c>
      <c r="AF66" s="2">
        <v>4</v>
      </c>
      <c r="AG66" s="2">
        <v>12.99</v>
      </c>
      <c r="AH66" s="7">
        <v>18</v>
      </c>
      <c r="AI66" s="2">
        <v>2</v>
      </c>
      <c r="AJ66" s="7">
        <v>13</v>
      </c>
      <c r="AK66" s="2">
        <v>10</v>
      </c>
      <c r="AL66" s="2">
        <v>15</v>
      </c>
      <c r="AM66" s="2">
        <v>11</v>
      </c>
      <c r="AN66" s="6">
        <v>73</v>
      </c>
      <c r="AO66" s="2">
        <v>20</v>
      </c>
      <c r="AP66" s="7">
        <v>17</v>
      </c>
      <c r="AQ66" s="2">
        <v>5</v>
      </c>
      <c r="AR66" s="2">
        <v>26</v>
      </c>
      <c r="AS66" s="7">
        <v>13</v>
      </c>
      <c r="AT66" s="2">
        <v>20</v>
      </c>
      <c r="AU66" s="2">
        <v>5</v>
      </c>
      <c r="AV66" s="6">
        <v>67</v>
      </c>
      <c r="AW66" s="2">
        <v>16</v>
      </c>
      <c r="AX66" s="6">
        <f>133+20</f>
        <v>153</v>
      </c>
      <c r="BA66" s="2">
        <f>(D66+E66+H66+I66+N66+M66+S66+X66+Y66+AA66+AB66+AF66+AG66+AK66+AL66+AO66+AR66+AT66)/3.54</f>
        <v>73.155367231638422</v>
      </c>
      <c r="BB66" s="8">
        <f>SUM(B66,F66,G66,J66,K66,L66,O66,T66,U66,V66,W66,Z66,AC66,AH66,AI66+AJ66+AP66+AS66+AD66+AM66+AU66+C66)/2.29</f>
        <v>85.1528384279476</v>
      </c>
      <c r="BC66" s="6">
        <f>(P66+AE66+AN66+AV66+AW66)/4</f>
        <v>72.75</v>
      </c>
      <c r="BD66" s="2">
        <f>(BA66+BB66+4*BC66+AX66)/8</f>
        <v>75.288525707448258</v>
      </c>
      <c r="BE66" s="2">
        <v>97.92</v>
      </c>
      <c r="BF66" s="2">
        <f>BD66*0.8+BE66*0.2</f>
        <v>79.814820565958613</v>
      </c>
      <c r="BG66" s="9" t="s">
        <v>11</v>
      </c>
    </row>
    <row r="67" spans="1:59" s="2" customFormat="1" ht="16.5" customHeight="1">
      <c r="A67" s="1">
        <v>91390</v>
      </c>
      <c r="B67" s="2">
        <v>5</v>
      </c>
      <c r="C67" s="2">
        <v>5</v>
      </c>
      <c r="D67" s="2">
        <v>19</v>
      </c>
      <c r="E67" s="2">
        <v>18</v>
      </c>
      <c r="F67" s="2">
        <v>5</v>
      </c>
      <c r="G67" s="11">
        <v>12.5</v>
      </c>
      <c r="H67" s="4">
        <v>17</v>
      </c>
      <c r="I67" s="2">
        <v>18</v>
      </c>
      <c r="J67" s="5">
        <v>11.5</v>
      </c>
      <c r="K67" s="2">
        <v>10</v>
      </c>
      <c r="L67" s="2">
        <v>1</v>
      </c>
      <c r="M67" s="2">
        <v>20</v>
      </c>
      <c r="N67" s="2">
        <v>16.82</v>
      </c>
      <c r="O67" s="5">
        <v>15</v>
      </c>
      <c r="P67" s="6">
        <v>38</v>
      </c>
      <c r="Q67" s="2">
        <v>19</v>
      </c>
      <c r="R67" s="2">
        <v>14</v>
      </c>
      <c r="S67" s="2">
        <v>17</v>
      </c>
      <c r="T67" s="5">
        <v>10</v>
      </c>
      <c r="U67" s="2">
        <v>5</v>
      </c>
      <c r="V67" s="2">
        <v>2</v>
      </c>
      <c r="W67" s="2">
        <v>5</v>
      </c>
      <c r="X67" s="2">
        <v>13</v>
      </c>
      <c r="Y67" s="2">
        <v>18</v>
      </c>
      <c r="Z67" s="7">
        <v>10</v>
      </c>
      <c r="AA67" s="2">
        <v>12</v>
      </c>
      <c r="AB67" s="2">
        <v>15</v>
      </c>
      <c r="AC67" s="7">
        <v>0</v>
      </c>
      <c r="AD67" s="2">
        <v>11</v>
      </c>
      <c r="AE67" s="6">
        <v>76</v>
      </c>
      <c r="AG67" s="2">
        <v>3.32</v>
      </c>
      <c r="AH67" s="7">
        <v>12</v>
      </c>
      <c r="AI67" s="2">
        <v>2</v>
      </c>
      <c r="AJ67" s="7">
        <v>20</v>
      </c>
      <c r="AK67" s="2">
        <v>20</v>
      </c>
      <c r="AL67" s="2">
        <v>16.34</v>
      </c>
      <c r="AN67" s="6">
        <v>42</v>
      </c>
      <c r="AO67" s="2">
        <v>20</v>
      </c>
      <c r="AP67" s="7">
        <v>8</v>
      </c>
      <c r="AQ67" s="2">
        <v>5</v>
      </c>
      <c r="AR67" s="2">
        <v>13</v>
      </c>
      <c r="AS67" s="7">
        <v>18</v>
      </c>
      <c r="AT67" s="2">
        <v>20</v>
      </c>
      <c r="AU67" s="2">
        <v>5</v>
      </c>
      <c r="AV67" s="6">
        <v>36</v>
      </c>
      <c r="AW67" s="2">
        <v>16</v>
      </c>
      <c r="AX67" s="6">
        <f>112+20</f>
        <v>132</v>
      </c>
      <c r="BA67" s="2">
        <f>(D67+E67+H67+I67+N67+M67+S67+X67+Y67+AA67+AB67+AF67+AG67+AK67+AL67+AO67+AR67+AT67)/3.54</f>
        <v>78.101694915254242</v>
      </c>
      <c r="BB67" s="8">
        <f>SUM(B67,F67,G67,J67,K67,L67,O67,T67,U67,V67,W67,Z67,AC67,AH67,AI67+AJ67+AP67+AS67+AD67+AM67+AU67+C67)/2.29</f>
        <v>75.545851528384276</v>
      </c>
      <c r="BC67" s="6">
        <f>(P67+AE67+AN67+AV67+AW67)/4</f>
        <v>52</v>
      </c>
      <c r="BD67" s="2">
        <f>(BA67+BB67+4*BC67+AX67)/8</f>
        <v>61.705943305454817</v>
      </c>
      <c r="BE67" s="2">
        <v>96.58</v>
      </c>
      <c r="BF67" s="2">
        <f>BD67*0.8+BE67*0.2</f>
        <v>68.680754644363859</v>
      </c>
      <c r="BG67" s="9" t="s">
        <v>8</v>
      </c>
    </row>
    <row r="68" spans="1:59" s="2" customFormat="1" ht="15" customHeight="1">
      <c r="A68" s="1">
        <v>96006</v>
      </c>
      <c r="B68" s="2">
        <v>1</v>
      </c>
      <c r="C68" s="2">
        <v>5</v>
      </c>
      <c r="D68" s="2">
        <v>14</v>
      </c>
      <c r="E68" s="2">
        <v>18</v>
      </c>
      <c r="G68" s="11">
        <v>14</v>
      </c>
      <c r="H68" s="4">
        <v>8.5</v>
      </c>
      <c r="I68" s="2">
        <v>13.65</v>
      </c>
      <c r="J68" s="5">
        <v>19.5</v>
      </c>
      <c r="K68" s="2">
        <v>10</v>
      </c>
      <c r="L68" s="2">
        <v>5</v>
      </c>
      <c r="M68" s="2">
        <v>16</v>
      </c>
      <c r="N68" s="2">
        <v>16.32</v>
      </c>
      <c r="O68" s="5">
        <v>13</v>
      </c>
      <c r="P68" s="6">
        <v>92</v>
      </c>
      <c r="Q68" s="2">
        <v>20</v>
      </c>
      <c r="S68" s="2">
        <v>13</v>
      </c>
      <c r="T68" s="5">
        <v>15</v>
      </c>
      <c r="V68" s="2">
        <v>2</v>
      </c>
      <c r="W68" s="2">
        <v>5</v>
      </c>
      <c r="Y68" s="2">
        <v>18</v>
      </c>
      <c r="Z68" s="7">
        <v>12</v>
      </c>
      <c r="AB68" s="2">
        <v>13.66</v>
      </c>
      <c r="AC68" s="7"/>
      <c r="AD68" s="2">
        <v>11</v>
      </c>
      <c r="AE68" s="6">
        <v>75.5</v>
      </c>
      <c r="AG68" s="2">
        <v>13.32</v>
      </c>
      <c r="AH68" s="7"/>
      <c r="AI68" s="2">
        <v>2</v>
      </c>
      <c r="AJ68" s="7">
        <v>20</v>
      </c>
      <c r="AK68" s="2">
        <v>12</v>
      </c>
      <c r="AL68" s="2">
        <v>17</v>
      </c>
      <c r="AM68" s="2">
        <v>8</v>
      </c>
      <c r="AN68" s="6">
        <v>89</v>
      </c>
      <c r="AO68" s="2">
        <v>18</v>
      </c>
      <c r="AP68" s="7">
        <v>8</v>
      </c>
      <c r="AQ68" s="2">
        <v>5</v>
      </c>
      <c r="AR68" s="2">
        <v>15</v>
      </c>
      <c r="AS68" s="7"/>
      <c r="AT68" s="2">
        <v>20</v>
      </c>
      <c r="AU68" s="2">
        <v>5</v>
      </c>
      <c r="AV68" s="6">
        <v>95</v>
      </c>
      <c r="AW68" s="2">
        <v>16</v>
      </c>
      <c r="AX68" s="6">
        <v>153.5</v>
      </c>
      <c r="BA68" s="2">
        <f>(D68+E68+H68+I68+N68+M68+S68+X68+Y68+AA68+AB68+AF68+AG68+AK68+AL68+AO68+AR68+AT68)/3.54</f>
        <v>63.968926553672311</v>
      </c>
      <c r="BB68" s="8">
        <f>SUM(B68,F68,G68,J68,K68,L68,O68,T68,U68,V68,W68,Z68,AC68,AH68,AI68+AJ68+AP68+AS68+AD68+AM68+AU68+C68)/2.29</f>
        <v>67.903930131004373</v>
      </c>
      <c r="BC68" s="6">
        <f>(P68+AE68+AN68+AV68+AW68)/4</f>
        <v>91.875</v>
      </c>
      <c r="BD68" s="2">
        <f>(BA68+BB68+4*BC68+AX68)/8</f>
        <v>81.609107085584583</v>
      </c>
      <c r="BE68" s="2">
        <v>92.62</v>
      </c>
      <c r="BF68" s="2">
        <f>BD68*0.8+BE68*0.2</f>
        <v>83.811285668467676</v>
      </c>
      <c r="BG68" s="9" t="s">
        <v>10</v>
      </c>
    </row>
    <row r="69" spans="1:59" s="2" customFormat="1" ht="16.5" customHeight="1">
      <c r="A69" s="1">
        <v>96057</v>
      </c>
      <c r="B69" s="2">
        <v>5</v>
      </c>
      <c r="C69" s="2">
        <v>5</v>
      </c>
      <c r="D69" s="2">
        <v>18</v>
      </c>
      <c r="E69" s="2">
        <v>18</v>
      </c>
      <c r="F69" s="2">
        <v>5</v>
      </c>
      <c r="G69" s="11">
        <v>13.5</v>
      </c>
      <c r="H69" s="4">
        <v>20</v>
      </c>
      <c r="I69" s="2">
        <v>17.78</v>
      </c>
      <c r="J69" s="5">
        <v>18.5</v>
      </c>
      <c r="K69" s="22">
        <v>10</v>
      </c>
      <c r="L69" s="2">
        <v>6</v>
      </c>
      <c r="M69" s="2">
        <v>20</v>
      </c>
      <c r="N69" s="2">
        <v>16.32</v>
      </c>
      <c r="O69" s="5">
        <v>17</v>
      </c>
      <c r="P69" s="6">
        <v>93</v>
      </c>
      <c r="Q69" s="2">
        <v>20</v>
      </c>
      <c r="R69" s="2">
        <v>20</v>
      </c>
      <c r="S69" s="2">
        <v>17</v>
      </c>
      <c r="T69" s="5">
        <v>16</v>
      </c>
      <c r="U69" s="2">
        <v>5</v>
      </c>
      <c r="V69" s="2">
        <v>2</v>
      </c>
      <c r="W69" s="2">
        <v>5</v>
      </c>
      <c r="X69" s="2">
        <v>19</v>
      </c>
      <c r="Y69" s="2">
        <v>18</v>
      </c>
      <c r="Z69" s="7">
        <v>20</v>
      </c>
      <c r="AA69" s="2">
        <v>20</v>
      </c>
      <c r="AB69" s="2">
        <v>17.34</v>
      </c>
      <c r="AC69" s="7">
        <v>0</v>
      </c>
      <c r="AD69" s="2">
        <v>12</v>
      </c>
      <c r="AE69" s="6">
        <v>89</v>
      </c>
      <c r="AF69" s="2">
        <v>18</v>
      </c>
      <c r="AG69" s="2">
        <v>17.32</v>
      </c>
      <c r="AH69" s="7">
        <v>12</v>
      </c>
      <c r="AI69" s="2">
        <v>2</v>
      </c>
      <c r="AJ69" s="7">
        <v>15</v>
      </c>
      <c r="AK69" s="2">
        <v>20</v>
      </c>
      <c r="AL69" s="2">
        <v>18</v>
      </c>
      <c r="AM69" s="2">
        <v>13</v>
      </c>
      <c r="AN69" s="6">
        <v>88</v>
      </c>
      <c r="AO69" s="2">
        <v>19</v>
      </c>
      <c r="AP69" s="7">
        <v>20</v>
      </c>
      <c r="AQ69" s="2">
        <v>5</v>
      </c>
      <c r="AR69" s="2">
        <v>30</v>
      </c>
      <c r="AS69" s="7">
        <v>13</v>
      </c>
      <c r="AT69" s="2">
        <v>20</v>
      </c>
      <c r="AU69" s="2">
        <v>5</v>
      </c>
      <c r="AV69" s="6">
        <v>83</v>
      </c>
      <c r="AW69" s="2">
        <v>16</v>
      </c>
      <c r="AX69" s="6">
        <f>181+20</f>
        <v>201</v>
      </c>
      <c r="BA69" s="2">
        <f>(D69+E69+H69+I69+N69+M69+S69+X69+Y69+AA69+AB69+AF69+AG69+AK69+AL69+AO69+AR69+AT69)/3.54</f>
        <v>97.10734463276836</v>
      </c>
      <c r="BB69" s="8">
        <f>SUM(B69,F69,G69,J69,K69,L69,O69,T69,U69,V69,W69,Z69,AC69,AH69,AI69+AJ69+AP69+AS69+AD69+AM69+AU69+C69)/2.29</f>
        <v>96.069868995633186</v>
      </c>
      <c r="BC69" s="6">
        <f>(P69+AE69+AN69+AV69+AW69)/4</f>
        <v>92.25</v>
      </c>
      <c r="BD69" s="2">
        <f>(BA69+BB69+4*BC69+AX69)/8</f>
        <v>95.397151703550193</v>
      </c>
      <c r="BE69" s="2">
        <v>95.58</v>
      </c>
      <c r="BF69" s="2">
        <f>BD69*0.8+BE69*0.2</f>
        <v>95.43372136284016</v>
      </c>
      <c r="BG69" s="9" t="s">
        <v>2</v>
      </c>
    </row>
    <row r="70" spans="1:59" s="2" customFormat="1" ht="16.5" customHeight="1">
      <c r="A70" s="1"/>
      <c r="B70" s="2">
        <v>1</v>
      </c>
      <c r="C70" s="2">
        <v>5</v>
      </c>
      <c r="G70" s="3"/>
      <c r="H70" s="4">
        <v>18</v>
      </c>
      <c r="I70" s="2">
        <v>16</v>
      </c>
      <c r="J70" s="5">
        <v>15</v>
      </c>
      <c r="L70" s="2">
        <v>3</v>
      </c>
      <c r="M70" s="2">
        <v>19</v>
      </c>
      <c r="N70" s="2">
        <v>15.5</v>
      </c>
      <c r="O70" s="5">
        <v>19</v>
      </c>
      <c r="P70" s="6">
        <v>74.5</v>
      </c>
      <c r="R70" s="2">
        <v>20</v>
      </c>
      <c r="S70" s="2">
        <v>9</v>
      </c>
      <c r="T70" s="5">
        <v>13</v>
      </c>
      <c r="Z70" s="7"/>
      <c r="AC70" s="7"/>
      <c r="AE70" s="6">
        <v>72</v>
      </c>
      <c r="AG70" s="2">
        <v>3.67</v>
      </c>
      <c r="AH70" s="7">
        <v>15</v>
      </c>
      <c r="AJ70" s="7">
        <v>20</v>
      </c>
      <c r="AK70" s="2">
        <v>15</v>
      </c>
      <c r="AL70" s="2">
        <v>14.34</v>
      </c>
      <c r="AN70" s="6">
        <v>45</v>
      </c>
      <c r="AP70" s="7">
        <v>15</v>
      </c>
      <c r="AQ70" s="2">
        <v>5</v>
      </c>
      <c r="AR70" s="2">
        <v>27</v>
      </c>
      <c r="AS70" s="7">
        <v>20</v>
      </c>
      <c r="AT70" s="2">
        <v>20</v>
      </c>
      <c r="AU70" s="2">
        <v>5</v>
      </c>
      <c r="AV70" s="6">
        <v>81</v>
      </c>
      <c r="AW70" s="2">
        <v>16</v>
      </c>
      <c r="AX70" s="6">
        <v>161</v>
      </c>
      <c r="BA70" s="2">
        <f>(D70+E70+H70+I70+N70+M70+S70+X70+Y70+AA70+AB70+AF70+AG70+AK70+AL70+AO70+AR70+AT70)/3.54</f>
        <v>44.494350282485875</v>
      </c>
      <c r="BB70" s="8">
        <f>SUM(B70,F70,G70,J70,K70,L70,O70,T70,U70,V70,W70,Z70,AC70,AH70,AI70+AJ70+AP70+AS70+AD70+AM70+AU70+C70)/2.29</f>
        <v>57.20524017467249</v>
      </c>
      <c r="BC70" s="6">
        <f>(P70+AE70+AN70+AV70+AW70)/4</f>
        <v>72.125</v>
      </c>
      <c r="BD70" s="2">
        <f>(BA70+BB70+4*BC70+AX70)/8</f>
        <v>68.899948807144796</v>
      </c>
      <c r="BE70" s="2">
        <v>71.400000000000006</v>
      </c>
      <c r="BF70" s="2">
        <f>BD70*0.8+BE70*0.2</f>
        <v>69.399959045715832</v>
      </c>
      <c r="BG70" s="9" t="s">
        <v>8</v>
      </c>
    </row>
    <row r="72" spans="1:59" s="41" customFormat="1" ht="15.75">
      <c r="B72" s="41">
        <f>AVERAGE(B4:B70)</f>
        <v>3.5384615384615383</v>
      </c>
      <c r="C72" s="41">
        <f>AVERAGE(C4:C68)</f>
        <v>5</v>
      </c>
      <c r="D72" s="41">
        <f t="shared" ref="D72:R72" si="2">AVERAGE(D4:D70)</f>
        <v>16.590163934426229</v>
      </c>
      <c r="E72" s="41">
        <f t="shared" si="2"/>
        <v>17.534603174603177</v>
      </c>
      <c r="F72" s="41">
        <f t="shared" si="2"/>
        <v>5</v>
      </c>
      <c r="G72" s="42">
        <f t="shared" si="2"/>
        <v>13.651515151515152</v>
      </c>
      <c r="H72" s="41">
        <f t="shared" si="2"/>
        <v>16.241071428571427</v>
      </c>
      <c r="I72" s="41">
        <f t="shared" si="2"/>
        <v>15.759836065573772</v>
      </c>
      <c r="J72" s="43">
        <f t="shared" si="2"/>
        <v>17.14516129032258</v>
      </c>
      <c r="K72" s="41">
        <f t="shared" si="2"/>
        <v>10</v>
      </c>
      <c r="L72" s="41">
        <f t="shared" si="2"/>
        <v>4.6037735849056602</v>
      </c>
      <c r="M72" s="41">
        <f t="shared" si="2"/>
        <v>15.771929824561404</v>
      </c>
      <c r="N72" s="41">
        <f t="shared" si="2"/>
        <v>14.462580645161294</v>
      </c>
      <c r="O72" s="43">
        <f t="shared" si="2"/>
        <v>15.950819672131148</v>
      </c>
      <c r="P72" s="44">
        <f t="shared" si="2"/>
        <v>64.261194029850742</v>
      </c>
      <c r="Q72" s="44">
        <f t="shared" si="2"/>
        <v>18.93548387096774</v>
      </c>
      <c r="R72" s="44">
        <f t="shared" si="2"/>
        <v>18.210526315789473</v>
      </c>
      <c r="S72" s="41">
        <f>AVERAGE(S4:S70)</f>
        <v>14.656190476190476</v>
      </c>
      <c r="T72" s="43">
        <f t="shared" ref="T72:Z72" si="3">AVERAGE(T4:T70)</f>
        <v>13.967213114754099</v>
      </c>
      <c r="U72" s="41">
        <f t="shared" si="3"/>
        <v>5</v>
      </c>
      <c r="V72" s="41">
        <f t="shared" si="3"/>
        <v>2</v>
      </c>
      <c r="W72" s="41">
        <f t="shared" si="3"/>
        <v>5</v>
      </c>
      <c r="X72" s="41">
        <f t="shared" si="3"/>
        <v>17.679245283018869</v>
      </c>
      <c r="Y72" s="41">
        <f>AVERAGE(Y4:Y70)</f>
        <v>16.584590163934429</v>
      </c>
      <c r="Z72" s="43">
        <f t="shared" si="3"/>
        <v>11.444444444444445</v>
      </c>
      <c r="AA72" s="41">
        <f>AVERAGE(AA4:AA70)</f>
        <v>18.2</v>
      </c>
      <c r="AB72" s="41">
        <f>AVERAGE(AB4:AB70)</f>
        <v>15.837377049180333</v>
      </c>
      <c r="AC72" s="43">
        <f>AVERAGE(AC4:AC70)</f>
        <v>11.844262295081966</v>
      </c>
      <c r="AD72" s="41">
        <f>AVERAGE(AD4:AD70)</f>
        <v>11.464285714285714</v>
      </c>
      <c r="AE72" s="44">
        <f>AVERAGE(AE4:AE70)</f>
        <v>75.984615384615381</v>
      </c>
      <c r="AF72" s="44">
        <f t="shared" ref="AF72:AS72" si="4">AVERAGE(AF4:AF70)</f>
        <v>17.866666666666667</v>
      </c>
      <c r="AG72" s="44">
        <f>AVERAGE(AG4:AG70)</f>
        <v>12.430000000000001</v>
      </c>
      <c r="AH72" s="45">
        <f t="shared" si="4"/>
        <v>12.816666666666666</v>
      </c>
      <c r="AI72" s="44">
        <f t="shared" si="4"/>
        <v>2</v>
      </c>
      <c r="AJ72" s="45">
        <f t="shared" si="4"/>
        <v>16.049180327868854</v>
      </c>
      <c r="AK72" s="44">
        <f>AVERAGE(AK4:AK70)</f>
        <v>17.388888888888889</v>
      </c>
      <c r="AL72" s="44">
        <f>AVERAGE(AL4:AL70)</f>
        <v>16.104482758620691</v>
      </c>
      <c r="AM72" s="44">
        <f t="shared" si="4"/>
        <v>9.9491525423728806</v>
      </c>
      <c r="AN72" s="44">
        <f t="shared" si="4"/>
        <v>69.753846153846155</v>
      </c>
      <c r="AO72" s="44">
        <f t="shared" si="4"/>
        <v>18.754385964912281</v>
      </c>
      <c r="AP72" s="45">
        <f t="shared" si="4"/>
        <v>13.587301587301587</v>
      </c>
      <c r="AQ72" s="44">
        <f t="shared" si="4"/>
        <v>5</v>
      </c>
      <c r="AR72" s="44">
        <f t="shared" si="4"/>
        <v>28</v>
      </c>
      <c r="AS72" s="45">
        <f t="shared" si="4"/>
        <v>15.216666666666667</v>
      </c>
      <c r="AT72" s="44">
        <f>AVERAGE(AT4:AT70)</f>
        <v>20</v>
      </c>
      <c r="AU72" s="44">
        <f>AVERAGE(AU4:AU70)</f>
        <v>5</v>
      </c>
      <c r="AV72" s="44">
        <f>AVERAGE(AV4:AV70)</f>
        <v>72.823076923076925</v>
      </c>
      <c r="AW72" s="44">
        <f>AVERAGE(AW4:AW70)</f>
        <v>16</v>
      </c>
      <c r="AX72" s="44">
        <f>AVERAGE(AX4:AX70)</f>
        <v>150.73846153846154</v>
      </c>
      <c r="BA72" s="41">
        <f t="shared" ref="BA72:BF72" si="5">AVERAGE(BA4:BA70)</f>
        <v>74.382958090901425</v>
      </c>
      <c r="BB72" s="41">
        <f t="shared" si="5"/>
        <v>82.132197498539767</v>
      </c>
      <c r="BC72" s="44">
        <f t="shared" si="5"/>
        <v>72.71641791044776</v>
      </c>
      <c r="BD72" s="41">
        <f t="shared" si="5"/>
        <v>74.202454150172684</v>
      </c>
      <c r="BE72" s="41">
        <f t="shared" si="5"/>
        <v>91.671328787878792</v>
      </c>
      <c r="BF72" s="41">
        <f t="shared" si="5"/>
        <v>77.422583320138173</v>
      </c>
      <c r="BG72" s="46"/>
    </row>
    <row r="73" spans="1:59" s="2" customFormat="1" ht="15.75">
      <c r="B73" s="2">
        <f>B72/B3*100</f>
        <v>70.769230769230759</v>
      </c>
      <c r="C73" s="2">
        <f t="shared" ref="C73:AZ73" si="6">C72/C3*100</f>
        <v>100</v>
      </c>
      <c r="D73" s="2">
        <f t="shared" si="6"/>
        <v>82.950819672131146</v>
      </c>
      <c r="E73" s="2">
        <f t="shared" si="6"/>
        <v>97.414462081128761</v>
      </c>
      <c r="F73" s="2">
        <f t="shared" si="6"/>
        <v>100</v>
      </c>
      <c r="G73" s="2">
        <f t="shared" si="6"/>
        <v>68.257575757575765</v>
      </c>
      <c r="H73" s="2">
        <f t="shared" si="6"/>
        <v>81.205357142857139</v>
      </c>
      <c r="I73" s="2">
        <f t="shared" si="6"/>
        <v>87.554644808743177</v>
      </c>
      <c r="J73" s="2">
        <f t="shared" si="6"/>
        <v>85.725806451612897</v>
      </c>
      <c r="K73" s="2">
        <f t="shared" si="6"/>
        <v>100</v>
      </c>
      <c r="L73" s="2">
        <f t="shared" si="6"/>
        <v>46.037735849056602</v>
      </c>
      <c r="M73" s="2">
        <f t="shared" si="6"/>
        <v>78.859649122807014</v>
      </c>
      <c r="N73" s="2">
        <f t="shared" si="6"/>
        <v>80.347670250896073</v>
      </c>
      <c r="O73" s="2">
        <f t="shared" si="6"/>
        <v>79.754098360655746</v>
      </c>
      <c r="P73" s="2">
        <f t="shared" si="6"/>
        <v>64.261194029850742</v>
      </c>
      <c r="Q73" s="2" t="e">
        <f t="shared" si="6"/>
        <v>#DIV/0!</v>
      </c>
      <c r="R73" s="2">
        <f t="shared" si="6"/>
        <v>91.05263157894737</v>
      </c>
      <c r="S73" s="2">
        <f t="shared" si="6"/>
        <v>81.423280423280417</v>
      </c>
      <c r="T73" s="2">
        <f t="shared" si="6"/>
        <v>69.836065573770483</v>
      </c>
      <c r="U73" s="2">
        <f t="shared" si="6"/>
        <v>100</v>
      </c>
      <c r="V73" s="2">
        <f t="shared" si="6"/>
        <v>100</v>
      </c>
      <c r="W73" s="2">
        <f t="shared" si="6"/>
        <v>100</v>
      </c>
      <c r="X73" s="2">
        <f t="shared" si="6"/>
        <v>88.396226415094347</v>
      </c>
      <c r="Y73" s="2">
        <f t="shared" si="6"/>
        <v>92.136612021857943</v>
      </c>
      <c r="Z73" s="2">
        <f t="shared" si="6"/>
        <v>57.222222222222221</v>
      </c>
      <c r="AA73" s="2">
        <f t="shared" si="6"/>
        <v>90.999999999999986</v>
      </c>
      <c r="AB73" s="2">
        <f t="shared" si="6"/>
        <v>87.985428051001847</v>
      </c>
      <c r="AC73" s="2">
        <f t="shared" si="6"/>
        <v>59.221311475409834</v>
      </c>
      <c r="AD73" s="2">
        <f t="shared" si="6"/>
        <v>95.535714285714278</v>
      </c>
      <c r="AE73" s="2">
        <f t="shared" si="6"/>
        <v>75.984615384615381</v>
      </c>
      <c r="AF73" s="2">
        <f t="shared" si="6"/>
        <v>89.333333333333329</v>
      </c>
      <c r="AG73" s="2">
        <f t="shared" si="6"/>
        <v>69.055555555555557</v>
      </c>
      <c r="AH73" s="2">
        <f t="shared" si="6"/>
        <v>64.083333333333343</v>
      </c>
      <c r="AI73" s="2">
        <f t="shared" si="6"/>
        <v>100</v>
      </c>
      <c r="AJ73" s="2">
        <f t="shared" si="6"/>
        <v>80.245901639344268</v>
      </c>
      <c r="AK73" s="2">
        <f t="shared" si="6"/>
        <v>86.944444444444443</v>
      </c>
      <c r="AL73" s="2">
        <f t="shared" si="6"/>
        <v>89.469348659003828</v>
      </c>
      <c r="AM73" s="2">
        <f t="shared" si="6"/>
        <v>66.327683615819197</v>
      </c>
      <c r="AN73" s="2">
        <f t="shared" si="6"/>
        <v>69.753846153846155</v>
      </c>
      <c r="AO73" s="2">
        <f t="shared" si="6"/>
        <v>93.771929824561411</v>
      </c>
      <c r="AP73" s="2">
        <f t="shared" si="6"/>
        <v>67.936507936507937</v>
      </c>
      <c r="AQ73" s="2">
        <f t="shared" si="6"/>
        <v>100</v>
      </c>
      <c r="AR73" s="2">
        <f t="shared" si="6"/>
        <v>93.333333333333329</v>
      </c>
      <c r="AS73" s="2">
        <f t="shared" si="6"/>
        <v>76.083333333333343</v>
      </c>
      <c r="AT73" s="2">
        <f t="shared" si="6"/>
        <v>100</v>
      </c>
      <c r="AU73" s="2">
        <f t="shared" si="6"/>
        <v>100</v>
      </c>
      <c r="AV73" s="2">
        <f t="shared" si="6"/>
        <v>72.823076923076925</v>
      </c>
      <c r="AW73" s="2">
        <f t="shared" si="6"/>
        <v>100</v>
      </c>
      <c r="AX73" s="2">
        <f t="shared" si="6"/>
        <v>75.369230769230768</v>
      </c>
      <c r="AY73" s="2" t="e">
        <f t="shared" si="6"/>
        <v>#DIV/0!</v>
      </c>
      <c r="AZ73" s="2" t="e">
        <f t="shared" si="6"/>
        <v>#DIV/0!</v>
      </c>
      <c r="BG73" s="9"/>
    </row>
  </sheetData>
  <sortState ref="A4:CU70">
    <sortCondition ref="A4:A70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2011-12-15T16:05:18Z</dcterms:created>
  <dcterms:modified xsi:type="dcterms:W3CDTF">2011-12-15T16:18:13Z</dcterms:modified>
</cp:coreProperties>
</file>